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kik1-my.sharepoint.com/personal/kaie_kriiska_kik_ee/Documents/Dokumendid/Kaugküttesüsteemide KHG/"/>
    </mc:Choice>
  </mc:AlternateContent>
  <xr:revisionPtr revIDLastSave="1342" documentId="8_{4854BABF-0EF0-44EB-983C-38CE0C5D3465}" xr6:coauthVersionLast="47" xr6:coauthVersionMax="47" xr10:uidLastSave="{BF7B74CB-BF27-4819-A8A6-F5E5356DC62C}"/>
  <bookViews>
    <workbookView xWindow="38280" yWindow="-120" windowWidth="38640" windowHeight="21120" tabRatio="858" activeTab="1" xr2:uid="{7BC29332-7EFA-4A12-9E90-E39FDC8D9159}"/>
  </bookViews>
  <sheets>
    <sheet name="Tulemused" sheetId="16" r:id="rId1"/>
    <sheet name="CO2 arvutus" sheetId="5" r:id="rId2"/>
    <sheet name="Katlamajad" sheetId="13" r:id="rId3"/>
    <sheet name="Heited suured kütteseamed EU" sheetId="12" state="hidden" r:id="rId4"/>
    <sheet name="Heited väiksed kütteseadmed EU" sheetId="15" state="hidden" r:id="rId5"/>
    <sheet name="Kütteväärtused CO2 CH4 N2O EU" sheetId="6" state="hidden" r:id="rId6"/>
    <sheet name="Kütteväärtused EE" sheetId="4" state="hidden" r:id="rId7"/>
    <sheet name="puidu arvutused" sheetId="2" state="hidden" r:id="rId8"/>
    <sheet name="Elekter 2025" sheetId="17" state="hidden" r:id="rId9"/>
  </sheets>
  <externalReferences>
    <externalReference r:id="rId10"/>
    <externalReference r:id="rId11"/>
    <externalReference r:id="rId12"/>
  </externalReferences>
  <definedNames>
    <definedName name="_ftn1" localSheetId="5">'Kütteväärtused CO2 CH4 N2O EU'!$A$49</definedName>
    <definedName name="_ftnref1" localSheetId="5">'Kütteväärtused CO2 CH4 N2O EU'!$A$23</definedName>
    <definedName name="Fatores_Categoria">OFFSET([1]Fatores!$E$1,0,0,COUNTA([1]Fatores!$E:$E))</definedName>
    <definedName name="Fatores_Nome">OFFSET([1]Fatores!$F$1,0,0,COUNTA([1]Fatores!$F:$F))</definedName>
    <definedName name="Fatores_TipoFonte">OFFSET([1]Fatores!$C$1,0,0,COUNTA([1]Fatores!$C:$C))</definedName>
    <definedName name="Fatores_Unidade1">OFFSET([1]Fatores!$I$1,0,0,COUNTA([1]Fatores!$I:$I))</definedName>
    <definedName name="Fatores_Unidade2">OFFSET([1]Fatores!$J$1,0,0,COUNTA([1]Fatores!$J:$J))</definedName>
    <definedName name="Fatores_Valor">OFFSET([1]Fatores!$G$1,0,0,COUNTA([1]Fatores!$G:$G))</definedName>
    <definedName name="Option_A_0_B_1">[2]About!$B$87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102" i="5" l="1"/>
  <c r="K102" i="5"/>
  <c r="L102" i="5"/>
  <c r="J102" i="5"/>
  <c r="I102" i="5"/>
  <c r="H102" i="5"/>
  <c r="M60" i="5"/>
  <c r="K60" i="5"/>
  <c r="K61" i="5"/>
  <c r="K62" i="5"/>
  <c r="L60" i="5"/>
  <c r="J60" i="5"/>
  <c r="I61" i="5"/>
  <c r="I62" i="5"/>
  <c r="I60" i="5"/>
  <c r="H60" i="5"/>
  <c r="C106" i="5"/>
  <c r="M106" i="5" s="1"/>
  <c r="C64" i="5"/>
  <c r="M64" i="5" s="1"/>
  <c r="E99" i="5"/>
  <c r="E98" i="5"/>
  <c r="E97" i="5"/>
  <c r="E56" i="5"/>
  <c r="E57" i="5"/>
  <c r="E55" i="5"/>
  <c r="F143" i="5"/>
  <c r="G143" i="5" s="1"/>
  <c r="B55" i="2"/>
  <c r="W95" i="5"/>
  <c r="W94" i="5"/>
  <c r="W93" i="5"/>
  <c r="W92" i="5"/>
  <c r="W51" i="5"/>
  <c r="W52" i="5"/>
  <c r="W53" i="5"/>
  <c r="W50" i="5"/>
  <c r="U95" i="5"/>
  <c r="U94" i="5"/>
  <c r="U93" i="5"/>
  <c r="U92" i="5"/>
  <c r="U51" i="5"/>
  <c r="U52" i="5"/>
  <c r="U53" i="5"/>
  <c r="S95" i="5"/>
  <c r="S94" i="5"/>
  <c r="S93" i="5"/>
  <c r="S92" i="5"/>
  <c r="S51" i="5"/>
  <c r="S52" i="5"/>
  <c r="S53" i="5"/>
  <c r="S50" i="5"/>
  <c r="Q95" i="5"/>
  <c r="Q94" i="5"/>
  <c r="Q93" i="5"/>
  <c r="Q92" i="5"/>
  <c r="Q51" i="5"/>
  <c r="Q52" i="5"/>
  <c r="Q53" i="5"/>
  <c r="Q50" i="5"/>
  <c r="O95" i="5"/>
  <c r="O94" i="5"/>
  <c r="O93" i="5"/>
  <c r="O92" i="5"/>
  <c r="O51" i="5"/>
  <c r="O52" i="5"/>
  <c r="O53" i="5"/>
  <c r="O50" i="5"/>
  <c r="L52" i="5"/>
  <c r="J52" i="5"/>
  <c r="L51" i="5"/>
  <c r="J51" i="5"/>
  <c r="L94" i="5"/>
  <c r="J94" i="5"/>
  <c r="L93" i="5"/>
  <c r="J93" i="5"/>
  <c r="F94" i="5"/>
  <c r="C94" i="5"/>
  <c r="E94" i="5" s="1"/>
  <c r="F93" i="5"/>
  <c r="C93" i="5"/>
  <c r="D93" i="5" s="1"/>
  <c r="F52" i="5"/>
  <c r="F51" i="5"/>
  <c r="C52" i="5"/>
  <c r="D52" i="5" s="1"/>
  <c r="C51" i="5"/>
  <c r="D51" i="5" s="1"/>
  <c r="I51" i="5" s="1"/>
  <c r="H51" i="5"/>
  <c r="H52" i="5"/>
  <c r="H93" i="5"/>
  <c r="H94" i="5"/>
  <c r="D106" i="5" l="1"/>
  <c r="E106" i="5"/>
  <c r="I106" i="5"/>
  <c r="K106" i="5"/>
  <c r="I52" i="5"/>
  <c r="K52" i="5"/>
  <c r="T52" i="5"/>
  <c r="E52" i="5"/>
  <c r="E51" i="5"/>
  <c r="E93" i="5"/>
  <c r="D64" i="5"/>
  <c r="E64" i="5"/>
  <c r="I64" i="5"/>
  <c r="K64" i="5"/>
  <c r="K93" i="5"/>
  <c r="I93" i="5"/>
  <c r="M93" i="5"/>
  <c r="K51" i="5"/>
  <c r="T93" i="5"/>
  <c r="R52" i="5"/>
  <c r="T94" i="5"/>
  <c r="X51" i="5"/>
  <c r="M52" i="5"/>
  <c r="N52" i="5" s="1"/>
  <c r="R51" i="5"/>
  <c r="X93" i="5"/>
  <c r="M51" i="5"/>
  <c r="R93" i="5"/>
  <c r="V52" i="5"/>
  <c r="D94" i="5"/>
  <c r="P52" i="5"/>
  <c r="R94" i="5"/>
  <c r="V51" i="5"/>
  <c r="P51" i="5"/>
  <c r="X52" i="5"/>
  <c r="V93" i="5"/>
  <c r="P93" i="5"/>
  <c r="T51" i="5"/>
  <c r="Y93" i="5"/>
  <c r="Y52" i="5" l="1"/>
  <c r="N106" i="5"/>
  <c r="Y51" i="5"/>
  <c r="N51" i="5"/>
  <c r="N64" i="5"/>
  <c r="K94" i="5"/>
  <c r="I94" i="5"/>
  <c r="M94" i="5"/>
  <c r="V94" i="5"/>
  <c r="P94" i="5"/>
  <c r="X94" i="5"/>
  <c r="N93" i="5"/>
  <c r="C102" i="5"/>
  <c r="D102" i="5" s="1"/>
  <c r="I136" i="17"/>
  <c r="C109" i="17"/>
  <c r="C71" i="17"/>
  <c r="O18" i="17"/>
  <c r="N18" i="17" s="1"/>
  <c r="H136" i="17"/>
  <c r="C17" i="17"/>
  <c r="C21" i="17" s="1"/>
  <c r="C25" i="17"/>
  <c r="C33" i="17"/>
  <c r="C55" i="17"/>
  <c r="C63" i="17"/>
  <c r="C80" i="17"/>
  <c r="C35" i="17"/>
  <c r="C57" i="17"/>
  <c r="C65" i="17"/>
  <c r="C73" i="17"/>
  <c r="C82" i="17"/>
  <c r="C90" i="17"/>
  <c r="C47" i="17"/>
  <c r="C48" i="17" s="1"/>
  <c r="C28" i="17"/>
  <c r="C36" i="17"/>
  <c r="C58" i="17"/>
  <c r="C66" i="17"/>
  <c r="C74" i="17"/>
  <c r="C83" i="17"/>
  <c r="C91" i="17"/>
  <c r="C49" i="17"/>
  <c r="C50" i="17" s="1"/>
  <c r="F17" i="17"/>
  <c r="G15" i="17"/>
  <c r="F55" i="17"/>
  <c r="G53" i="17"/>
  <c r="F63" i="17"/>
  <c r="G61" i="17"/>
  <c r="E61" i="17" s="1"/>
  <c r="F71" i="17"/>
  <c r="G69" i="17"/>
  <c r="E77" i="17"/>
  <c r="E80" i="17" s="1"/>
  <c r="G86" i="17"/>
  <c r="F57" i="17"/>
  <c r="G57" i="17" s="1"/>
  <c r="F65" i="17"/>
  <c r="G65" i="17" s="1"/>
  <c r="F73" i="17"/>
  <c r="G73" i="17" s="1"/>
  <c r="F82" i="17"/>
  <c r="G78" i="17"/>
  <c r="F90" i="17"/>
  <c r="G90" i="17" s="1"/>
  <c r="F47" i="17"/>
  <c r="G41" i="17"/>
  <c r="E41" i="17" s="1"/>
  <c r="F58" i="17"/>
  <c r="F66" i="17"/>
  <c r="F74" i="17"/>
  <c r="F83" i="17"/>
  <c r="F91" i="17"/>
  <c r="F49" i="17"/>
  <c r="G49" i="17" s="1"/>
  <c r="G50" i="17" s="1"/>
  <c r="G131" i="17"/>
  <c r="G132" i="17" s="1"/>
  <c r="G94" i="17"/>
  <c r="G95" i="17"/>
  <c r="E95" i="17" s="1"/>
  <c r="G105" i="17"/>
  <c r="G106" i="17"/>
  <c r="G96" i="17"/>
  <c r="G97" i="17"/>
  <c r="F80" i="17"/>
  <c r="G77" i="17"/>
  <c r="E78" i="17"/>
  <c r="A146" i="17"/>
  <c r="B100" i="17"/>
  <c r="F43" i="17"/>
  <c r="W77" i="5"/>
  <c r="W35" i="5" s="1"/>
  <c r="W78" i="5"/>
  <c r="W36" i="5" s="1"/>
  <c r="Q82" i="5"/>
  <c r="Q40" i="5" s="1"/>
  <c r="W82" i="5"/>
  <c r="W40" i="5" s="1"/>
  <c r="Q83" i="5"/>
  <c r="Q41" i="5" s="1"/>
  <c r="W83" i="5"/>
  <c r="W41" i="5" s="1"/>
  <c r="Q84" i="5"/>
  <c r="Q42" i="5" s="1"/>
  <c r="W84" i="5"/>
  <c r="W42" i="5" s="1"/>
  <c r="B9" i="16"/>
  <c r="I135" i="17"/>
  <c r="B1" i="16"/>
  <c r="B8" i="16"/>
  <c r="B11" i="16"/>
  <c r="D72" i="5"/>
  <c r="D73" i="5"/>
  <c r="D74" i="5"/>
  <c r="I74" i="5" s="1"/>
  <c r="D75" i="5"/>
  <c r="D76" i="5"/>
  <c r="M76" i="5" s="1"/>
  <c r="D77" i="5"/>
  <c r="D78" i="5"/>
  <c r="D79" i="5"/>
  <c r="D80" i="5"/>
  <c r="D81" i="5"/>
  <c r="D82" i="5"/>
  <c r="D83" i="5"/>
  <c r="D84" i="5"/>
  <c r="P84" i="5" s="1"/>
  <c r="D85" i="5"/>
  <c r="D86" i="5"/>
  <c r="D87" i="5"/>
  <c r="D88" i="5"/>
  <c r="C92" i="5"/>
  <c r="E92" i="5" s="1"/>
  <c r="D92" i="5"/>
  <c r="P92" i="5" s="1"/>
  <c r="C95" i="5"/>
  <c r="E95" i="5" s="1"/>
  <c r="D95" i="5"/>
  <c r="P95" i="5" s="1"/>
  <c r="D97" i="5"/>
  <c r="D98" i="5"/>
  <c r="V98" i="5" s="1"/>
  <c r="D99" i="5"/>
  <c r="C103" i="5"/>
  <c r="E103" i="5" s="1"/>
  <c r="C104" i="5"/>
  <c r="E104" i="5" s="1"/>
  <c r="D30" i="5"/>
  <c r="D31" i="5"/>
  <c r="D32" i="5"/>
  <c r="D33" i="5"/>
  <c r="D34" i="5"/>
  <c r="D35" i="5"/>
  <c r="D36" i="5"/>
  <c r="D37" i="5"/>
  <c r="D38" i="5"/>
  <c r="D39" i="5"/>
  <c r="D40" i="5"/>
  <c r="D41" i="5"/>
  <c r="D42" i="5"/>
  <c r="D43" i="5"/>
  <c r="D44" i="5"/>
  <c r="D45" i="5"/>
  <c r="D46" i="5"/>
  <c r="C50" i="5"/>
  <c r="D50" i="5" s="1"/>
  <c r="C53" i="5"/>
  <c r="D53" i="5" s="1"/>
  <c r="D55" i="5"/>
  <c r="D56" i="5"/>
  <c r="D57" i="5"/>
  <c r="C60" i="5"/>
  <c r="D60" i="5"/>
  <c r="C61" i="5"/>
  <c r="D61" i="5" s="1"/>
  <c r="C62" i="5"/>
  <c r="M62" i="5" s="1"/>
  <c r="C90" i="5"/>
  <c r="D90" i="5" s="1"/>
  <c r="M90" i="5" s="1"/>
  <c r="C48" i="5"/>
  <c r="D48" i="5" s="1"/>
  <c r="B23" i="5"/>
  <c r="C3" i="16" s="1"/>
  <c r="B22" i="5"/>
  <c r="H30" i="5"/>
  <c r="J30" i="5"/>
  <c r="L30" i="5"/>
  <c r="H31" i="5"/>
  <c r="J31" i="5"/>
  <c r="L31" i="5"/>
  <c r="H32" i="5"/>
  <c r="J32" i="5"/>
  <c r="L32" i="5"/>
  <c r="H33" i="5"/>
  <c r="J33" i="5"/>
  <c r="L33" i="5"/>
  <c r="F34" i="5"/>
  <c r="H34" i="5"/>
  <c r="J34" i="5"/>
  <c r="L34" i="5"/>
  <c r="H35" i="5"/>
  <c r="J35" i="5"/>
  <c r="L35" i="5"/>
  <c r="H36" i="5"/>
  <c r="J36" i="5"/>
  <c r="L36" i="5"/>
  <c r="H37" i="5"/>
  <c r="J37" i="5"/>
  <c r="L37" i="5"/>
  <c r="H38" i="5"/>
  <c r="J38" i="5"/>
  <c r="L38" i="5"/>
  <c r="H39" i="5"/>
  <c r="J39" i="5"/>
  <c r="L39" i="5"/>
  <c r="H40" i="5"/>
  <c r="J40" i="5"/>
  <c r="L40" i="5"/>
  <c r="H41" i="5"/>
  <c r="J41" i="5"/>
  <c r="L41" i="5"/>
  <c r="M41" i="5" s="1"/>
  <c r="H42" i="5"/>
  <c r="J42" i="5"/>
  <c r="L42" i="5"/>
  <c r="J43" i="5"/>
  <c r="L43" i="5"/>
  <c r="J44" i="5"/>
  <c r="L44" i="5"/>
  <c r="J45" i="5"/>
  <c r="L45" i="5"/>
  <c r="J46" i="5"/>
  <c r="L46" i="5"/>
  <c r="J47" i="5"/>
  <c r="L47" i="5"/>
  <c r="H50" i="5"/>
  <c r="J50" i="5"/>
  <c r="L50" i="5"/>
  <c r="J53" i="5"/>
  <c r="L53" i="5"/>
  <c r="J55" i="5"/>
  <c r="L55" i="5"/>
  <c r="J56" i="5"/>
  <c r="K56" i="5"/>
  <c r="L56" i="5"/>
  <c r="J57" i="5"/>
  <c r="L57" i="5"/>
  <c r="C142" i="5"/>
  <c r="E77" i="5"/>
  <c r="H77" i="5"/>
  <c r="J77" i="5"/>
  <c r="J89" i="5"/>
  <c r="H72" i="5"/>
  <c r="J72" i="5"/>
  <c r="H73" i="5"/>
  <c r="J73" i="5"/>
  <c r="L73" i="5"/>
  <c r="H74" i="5"/>
  <c r="J74" i="5"/>
  <c r="H75" i="5"/>
  <c r="J75" i="5"/>
  <c r="K75" i="5" s="1"/>
  <c r="F76" i="5"/>
  <c r="H76" i="5"/>
  <c r="J76" i="5"/>
  <c r="H78" i="5"/>
  <c r="J78" i="5"/>
  <c r="H79" i="5"/>
  <c r="J79" i="5"/>
  <c r="H80" i="5"/>
  <c r="J80" i="5"/>
  <c r="H81" i="5"/>
  <c r="J81" i="5"/>
  <c r="L81" i="5"/>
  <c r="H82" i="5"/>
  <c r="J82" i="5"/>
  <c r="H83" i="5"/>
  <c r="J83" i="5"/>
  <c r="H84" i="5"/>
  <c r="J84" i="5"/>
  <c r="J85" i="5"/>
  <c r="L85" i="5"/>
  <c r="J86" i="5"/>
  <c r="J87" i="5"/>
  <c r="J88" i="5"/>
  <c r="M88" i="5"/>
  <c r="H92" i="5"/>
  <c r="J92" i="5"/>
  <c r="J95" i="5"/>
  <c r="J97" i="5"/>
  <c r="J98" i="5"/>
  <c r="J99" i="5"/>
  <c r="J90" i="5"/>
  <c r="H43" i="5"/>
  <c r="H44" i="5"/>
  <c r="H45" i="5"/>
  <c r="H46" i="5"/>
  <c r="B53" i="2"/>
  <c r="H47" i="5"/>
  <c r="H53" i="5"/>
  <c r="H55" i="5"/>
  <c r="H56" i="5"/>
  <c r="H57" i="5"/>
  <c r="H85" i="5"/>
  <c r="H86" i="5"/>
  <c r="H87" i="5"/>
  <c r="H88" i="5"/>
  <c r="H89" i="5"/>
  <c r="H95" i="5"/>
  <c r="H97" i="5"/>
  <c r="H98" i="5"/>
  <c r="H99" i="5"/>
  <c r="O99" i="5"/>
  <c r="O57" i="5" s="1"/>
  <c r="Q99" i="5"/>
  <c r="Q57" i="5" s="1"/>
  <c r="S99" i="5"/>
  <c r="S57" i="5" s="1"/>
  <c r="U99" i="5"/>
  <c r="W99" i="5"/>
  <c r="W57" i="5" s="1"/>
  <c r="O98" i="5"/>
  <c r="O56" i="5" s="1"/>
  <c r="Q98" i="5"/>
  <c r="Q56" i="5" s="1"/>
  <c r="S98" i="5"/>
  <c r="S56" i="5" s="1"/>
  <c r="W98" i="5"/>
  <c r="W56" i="5" s="1"/>
  <c r="O97" i="5"/>
  <c r="Q97" i="5"/>
  <c r="Q55" i="5" s="1"/>
  <c r="S97" i="5"/>
  <c r="S55" i="5" s="1"/>
  <c r="W97" i="5"/>
  <c r="W55" i="5" s="1"/>
  <c r="X53" i="5"/>
  <c r="O90" i="5"/>
  <c r="Q90" i="5"/>
  <c r="S90" i="5"/>
  <c r="U90" i="5"/>
  <c r="W90" i="5"/>
  <c r="O89" i="5"/>
  <c r="O47" i="5" s="1"/>
  <c r="Q89" i="5"/>
  <c r="Q47" i="5" s="1"/>
  <c r="S89" i="5"/>
  <c r="S47" i="5" s="1"/>
  <c r="U89" i="5"/>
  <c r="W89" i="5"/>
  <c r="W47" i="5" s="1"/>
  <c r="O88" i="5"/>
  <c r="O46" i="5" s="1"/>
  <c r="Q88" i="5"/>
  <c r="Q46" i="5" s="1"/>
  <c r="S88" i="5"/>
  <c r="S46" i="5" s="1"/>
  <c r="U88" i="5"/>
  <c r="W88" i="5"/>
  <c r="W46" i="5" s="1"/>
  <c r="O87" i="5"/>
  <c r="O45" i="5" s="1"/>
  <c r="Q87" i="5"/>
  <c r="S87" i="5"/>
  <c r="S45" i="5" s="1"/>
  <c r="U87" i="5"/>
  <c r="W87" i="5"/>
  <c r="W45" i="5" s="1"/>
  <c r="O86" i="5"/>
  <c r="O44" i="5" s="1"/>
  <c r="Q86" i="5"/>
  <c r="Q44" i="5" s="1"/>
  <c r="S86" i="5"/>
  <c r="S44" i="5" s="1"/>
  <c r="U86" i="5"/>
  <c r="W86" i="5"/>
  <c r="W44" i="5" s="1"/>
  <c r="O85" i="5"/>
  <c r="O43" i="5" s="1"/>
  <c r="Q85" i="5"/>
  <c r="Q43" i="5" s="1"/>
  <c r="S85" i="5"/>
  <c r="S43" i="5" s="1"/>
  <c r="U85" i="5"/>
  <c r="W85" i="5"/>
  <c r="W43" i="5" s="1"/>
  <c r="S84" i="5"/>
  <c r="S42" i="5" s="1"/>
  <c r="U84" i="5"/>
  <c r="S83" i="5"/>
  <c r="S41" i="5" s="1"/>
  <c r="U83" i="5"/>
  <c r="S82" i="5"/>
  <c r="S40" i="5" s="1"/>
  <c r="U82" i="5"/>
  <c r="O81" i="5"/>
  <c r="O39" i="5" s="1"/>
  <c r="Q81" i="5"/>
  <c r="Q39" i="5" s="1"/>
  <c r="S81" i="5"/>
  <c r="S39" i="5" s="1"/>
  <c r="U81" i="5"/>
  <c r="W81" i="5"/>
  <c r="W39" i="5" s="1"/>
  <c r="O80" i="5"/>
  <c r="Q80" i="5"/>
  <c r="Q38" i="5" s="1"/>
  <c r="S80" i="5"/>
  <c r="S38" i="5" s="1"/>
  <c r="U80" i="5"/>
  <c r="W80" i="5"/>
  <c r="O79" i="5"/>
  <c r="O37" i="5" s="1"/>
  <c r="Q79" i="5"/>
  <c r="Q37" i="5" s="1"/>
  <c r="S79" i="5"/>
  <c r="S37" i="5" s="1"/>
  <c r="U79" i="5"/>
  <c r="W79" i="5"/>
  <c r="W37" i="5" s="1"/>
  <c r="O78" i="5"/>
  <c r="O36" i="5" s="1"/>
  <c r="Q78" i="5"/>
  <c r="Q36" i="5" s="1"/>
  <c r="S78" i="5"/>
  <c r="S36" i="5" s="1"/>
  <c r="U78" i="5"/>
  <c r="O77" i="5"/>
  <c r="O35" i="5" s="1"/>
  <c r="Q77" i="5"/>
  <c r="Q35" i="5" s="1"/>
  <c r="S77" i="5"/>
  <c r="S35" i="5" s="1"/>
  <c r="U77" i="5"/>
  <c r="O76" i="5"/>
  <c r="O34" i="5" s="1"/>
  <c r="Q76" i="5"/>
  <c r="Q34" i="5" s="1"/>
  <c r="S76" i="5"/>
  <c r="S34" i="5" s="1"/>
  <c r="U76" i="5"/>
  <c r="W76" i="5"/>
  <c r="W34" i="5" s="1"/>
  <c r="O75" i="5"/>
  <c r="O33" i="5" s="1"/>
  <c r="Q75" i="5"/>
  <c r="Q33" i="5" s="1"/>
  <c r="S75" i="5"/>
  <c r="S33" i="5" s="1"/>
  <c r="U75" i="5"/>
  <c r="W75" i="5"/>
  <c r="W33" i="5" s="1"/>
  <c r="O74" i="5"/>
  <c r="Q74" i="5"/>
  <c r="Q32" i="5" s="1"/>
  <c r="S74" i="5"/>
  <c r="S32" i="5" s="1"/>
  <c r="U74" i="5"/>
  <c r="W74" i="5"/>
  <c r="W32" i="5" s="1"/>
  <c r="O73" i="5"/>
  <c r="O31" i="5" s="1"/>
  <c r="P31" i="5" s="1"/>
  <c r="Q73" i="5"/>
  <c r="R73" i="5" s="1"/>
  <c r="S73" i="5"/>
  <c r="U73" i="5"/>
  <c r="W73" i="5"/>
  <c r="W31" i="5" s="1"/>
  <c r="O72" i="5"/>
  <c r="O30" i="5" s="1"/>
  <c r="Q72" i="5"/>
  <c r="Q30" i="5" s="1"/>
  <c r="S72" i="5"/>
  <c r="S30" i="5" s="1"/>
  <c r="U72" i="5"/>
  <c r="W72" i="5"/>
  <c r="W30" i="5" s="1"/>
  <c r="U57" i="5"/>
  <c r="V53" i="5"/>
  <c r="U50" i="5"/>
  <c r="U31" i="5"/>
  <c r="U32" i="5"/>
  <c r="U33" i="5"/>
  <c r="U34" i="5"/>
  <c r="U35" i="5"/>
  <c r="U36" i="5"/>
  <c r="U37" i="5"/>
  <c r="U38" i="5"/>
  <c r="U39" i="5"/>
  <c r="O40" i="5"/>
  <c r="P40" i="5" s="1"/>
  <c r="T40" i="5"/>
  <c r="U40" i="5"/>
  <c r="V40" i="5" s="1"/>
  <c r="O41" i="5"/>
  <c r="U41" i="5"/>
  <c r="O42" i="5"/>
  <c r="U42" i="5"/>
  <c r="U43" i="5"/>
  <c r="U44" i="5"/>
  <c r="U45" i="5"/>
  <c r="U46" i="5"/>
  <c r="U47" i="5"/>
  <c r="O48" i="5"/>
  <c r="Q48" i="5"/>
  <c r="S48" i="5"/>
  <c r="U48" i="5"/>
  <c r="W48" i="5"/>
  <c r="U30" i="5"/>
  <c r="E72" i="5"/>
  <c r="E73" i="5"/>
  <c r="E74" i="5"/>
  <c r="E75" i="5"/>
  <c r="E76" i="5"/>
  <c r="E78" i="5"/>
  <c r="E79" i="5"/>
  <c r="E80" i="5"/>
  <c r="E81" i="5"/>
  <c r="E82" i="5"/>
  <c r="E83" i="5"/>
  <c r="E84" i="5"/>
  <c r="E85" i="5"/>
  <c r="E86" i="5"/>
  <c r="E87" i="5"/>
  <c r="E88" i="5"/>
  <c r="E30" i="5"/>
  <c r="E31" i="5"/>
  <c r="E32" i="5"/>
  <c r="E33" i="5"/>
  <c r="E34" i="5"/>
  <c r="E35" i="5"/>
  <c r="E36" i="5"/>
  <c r="E37" i="5"/>
  <c r="E38" i="5"/>
  <c r="E39" i="5"/>
  <c r="E40" i="5"/>
  <c r="E41" i="5"/>
  <c r="E42" i="5"/>
  <c r="E43" i="5"/>
  <c r="E44" i="5"/>
  <c r="E45" i="5"/>
  <c r="E46" i="5"/>
  <c r="L90" i="5"/>
  <c r="H90" i="5"/>
  <c r="F90" i="5"/>
  <c r="L48" i="5"/>
  <c r="J48" i="5"/>
  <c r="F48" i="5"/>
  <c r="H48" i="5"/>
  <c r="B56" i="2"/>
  <c r="E10" i="4"/>
  <c r="F142" i="5"/>
  <c r="G142" i="5"/>
  <c r="G18" i="4"/>
  <c r="G19" i="4"/>
  <c r="G20" i="4"/>
  <c r="F141" i="5"/>
  <c r="G141" i="5" s="1"/>
  <c r="G16" i="4"/>
  <c r="G14" i="4"/>
  <c r="F11" i="4"/>
  <c r="F12" i="4"/>
  <c r="F13" i="4"/>
  <c r="F10" i="4"/>
  <c r="E11" i="4"/>
  <c r="E12" i="4"/>
  <c r="E13" i="4"/>
  <c r="E15" i="4"/>
  <c r="E17" i="4"/>
  <c r="E21" i="4"/>
  <c r="E22" i="4"/>
  <c r="E23" i="4"/>
  <c r="E24" i="4"/>
  <c r="E25" i="4"/>
  <c r="E26" i="4"/>
  <c r="I73" i="5" l="1"/>
  <c r="T83" i="5"/>
  <c r="P85" i="5"/>
  <c r="R86" i="5"/>
  <c r="K99" i="5"/>
  <c r="I40" i="5"/>
  <c r="T78" i="5"/>
  <c r="M36" i="5"/>
  <c r="P41" i="5"/>
  <c r="G43" i="17"/>
  <c r="G17" i="17"/>
  <c r="E15" i="17"/>
  <c r="E17" i="17" s="1"/>
  <c r="G55" i="17"/>
  <c r="E53" i="17"/>
  <c r="E66" i="17"/>
  <c r="E65" i="17"/>
  <c r="E63" i="17"/>
  <c r="G71" i="17"/>
  <c r="E69" i="17"/>
  <c r="E49" i="17"/>
  <c r="E50" i="17" s="1"/>
  <c r="E47" i="17"/>
  <c r="E48" i="17" s="1"/>
  <c r="G103" i="17"/>
  <c r="E94" i="17"/>
  <c r="E83" i="17"/>
  <c r="E82" i="17"/>
  <c r="C94" i="17"/>
  <c r="C95" i="17"/>
  <c r="C96" i="17"/>
  <c r="C132" i="17"/>
  <c r="C116" i="17"/>
  <c r="C134" i="17" s="1"/>
  <c r="G107" i="17"/>
  <c r="E96" i="17"/>
  <c r="G108" i="17"/>
  <c r="E97" i="17"/>
  <c r="C51" i="17"/>
  <c r="G82" i="17"/>
  <c r="G115" i="17"/>
  <c r="H110" i="17" s="1"/>
  <c r="G104" i="17"/>
  <c r="C75" i="17"/>
  <c r="C59" i="17"/>
  <c r="G58" i="17"/>
  <c r="G74" i="17"/>
  <c r="G75" i="17" s="1"/>
  <c r="C67" i="17"/>
  <c r="C118" i="17"/>
  <c r="G66" i="17"/>
  <c r="C115" i="17"/>
  <c r="C37" i="17"/>
  <c r="G63" i="17"/>
  <c r="G67" i="17" s="1"/>
  <c r="G83" i="17"/>
  <c r="G47" i="17"/>
  <c r="G48" i="17" s="1"/>
  <c r="G51" i="17" s="1"/>
  <c r="E51" i="17"/>
  <c r="C84" i="17"/>
  <c r="C92" i="17"/>
  <c r="C29" i="17"/>
  <c r="C122" i="17" s="1"/>
  <c r="G21" i="17"/>
  <c r="E84" i="17"/>
  <c r="G80" i="17"/>
  <c r="E86" i="17"/>
  <c r="G91" i="17"/>
  <c r="G118" i="17" s="1"/>
  <c r="G59" i="17"/>
  <c r="G117" i="17"/>
  <c r="E21" i="17"/>
  <c r="C117" i="17"/>
  <c r="I42" i="5"/>
  <c r="M30" i="5"/>
  <c r="K41" i="5"/>
  <c r="I41" i="5"/>
  <c r="N41" i="5" s="1"/>
  <c r="I72" i="5"/>
  <c r="X42" i="5"/>
  <c r="K33" i="5"/>
  <c r="T77" i="5"/>
  <c r="R42" i="5"/>
  <c r="T36" i="5"/>
  <c r="M81" i="5"/>
  <c r="K44" i="5"/>
  <c r="X41" i="5"/>
  <c r="K31" i="5"/>
  <c r="R75" i="5"/>
  <c r="K90" i="5"/>
  <c r="N90" i="5" s="1"/>
  <c r="X90" i="5"/>
  <c r="K77" i="5"/>
  <c r="V30" i="5"/>
  <c r="K74" i="5"/>
  <c r="M40" i="5"/>
  <c r="R30" i="5"/>
  <c r="K40" i="5"/>
  <c r="N40" i="5" s="1"/>
  <c r="I38" i="5"/>
  <c r="R40" i="5"/>
  <c r="V86" i="5"/>
  <c r="M84" i="5"/>
  <c r="V41" i="5"/>
  <c r="T44" i="5"/>
  <c r="T41" i="5"/>
  <c r="R57" i="5"/>
  <c r="K36" i="5"/>
  <c r="K35" i="5"/>
  <c r="N94" i="5"/>
  <c r="M77" i="5"/>
  <c r="V42" i="5"/>
  <c r="T32" i="5"/>
  <c r="R87" i="5"/>
  <c r="T42" i="5"/>
  <c r="T30" i="5"/>
  <c r="K72" i="5"/>
  <c r="P42" i="5"/>
  <c r="Y94" i="5"/>
  <c r="V83" i="5"/>
  <c r="M42" i="5"/>
  <c r="I30" i="5"/>
  <c r="X31" i="5"/>
  <c r="K42" i="5"/>
  <c r="P53" i="5"/>
  <c r="R53" i="5"/>
  <c r="R83" i="5"/>
  <c r="R82" i="5"/>
  <c r="X75" i="5"/>
  <c r="T98" i="5"/>
  <c r="T97" i="5"/>
  <c r="X79" i="5"/>
  <c r="T88" i="5"/>
  <c r="T37" i="5"/>
  <c r="X74" i="5"/>
  <c r="X56" i="5"/>
  <c r="X98" i="5"/>
  <c r="R81" i="5"/>
  <c r="T87" i="5"/>
  <c r="K85" i="5"/>
  <c r="P73" i="5"/>
  <c r="P57" i="5"/>
  <c r="V72" i="5"/>
  <c r="K84" i="5"/>
  <c r="I55" i="5"/>
  <c r="V37" i="5"/>
  <c r="T72" i="5"/>
  <c r="P83" i="5"/>
  <c r="R98" i="5"/>
  <c r="I98" i="5"/>
  <c r="M38" i="5"/>
  <c r="R36" i="5"/>
  <c r="V84" i="5"/>
  <c r="R56" i="5"/>
  <c r="I84" i="5"/>
  <c r="K95" i="5"/>
  <c r="R84" i="5"/>
  <c r="P36" i="5"/>
  <c r="X55" i="5"/>
  <c r="P98" i="5"/>
  <c r="K46" i="5"/>
  <c r="P34" i="5"/>
  <c r="I80" i="5"/>
  <c r="P46" i="5"/>
  <c r="P72" i="5"/>
  <c r="X37" i="5"/>
  <c r="T84" i="5"/>
  <c r="P56" i="5"/>
  <c r="M83" i="5"/>
  <c r="I90" i="5"/>
  <c r="M45" i="5"/>
  <c r="V55" i="5"/>
  <c r="R97" i="5"/>
  <c r="K83" i="5"/>
  <c r="M73" i="5"/>
  <c r="M37" i="5"/>
  <c r="I44" i="5"/>
  <c r="I32" i="5"/>
  <c r="P78" i="5"/>
  <c r="V99" i="5"/>
  <c r="I83" i="5"/>
  <c r="I78" i="5"/>
  <c r="M57" i="5"/>
  <c r="K43" i="5"/>
  <c r="M31" i="5"/>
  <c r="P44" i="5"/>
  <c r="V73" i="5"/>
  <c r="R37" i="5"/>
  <c r="T99" i="5"/>
  <c r="K57" i="5"/>
  <c r="K37" i="5"/>
  <c r="I31" i="5"/>
  <c r="V56" i="5"/>
  <c r="P37" i="5"/>
  <c r="M99" i="5"/>
  <c r="N99" i="5" s="1"/>
  <c r="M85" i="5"/>
  <c r="M72" i="5"/>
  <c r="M56" i="5"/>
  <c r="N56" i="5" s="1"/>
  <c r="R41" i="5"/>
  <c r="V32" i="5"/>
  <c r="V57" i="5"/>
  <c r="R99" i="5"/>
  <c r="I57" i="5"/>
  <c r="I37" i="5"/>
  <c r="I103" i="5"/>
  <c r="I86" i="5"/>
  <c r="T74" i="5"/>
  <c r="X83" i="5"/>
  <c r="P99" i="5"/>
  <c r="X81" i="5"/>
  <c r="Q45" i="5"/>
  <c r="R45" i="5" s="1"/>
  <c r="X33" i="5"/>
  <c r="X30" i="5"/>
  <c r="I95" i="5"/>
  <c r="V95" i="5"/>
  <c r="T50" i="5"/>
  <c r="P50" i="5"/>
  <c r="V50" i="5"/>
  <c r="I50" i="5"/>
  <c r="K50" i="5"/>
  <c r="M50" i="5"/>
  <c r="P48" i="5"/>
  <c r="X48" i="5"/>
  <c r="I48" i="5"/>
  <c r="K48" i="5"/>
  <c r="M48" i="5"/>
  <c r="R48" i="5"/>
  <c r="P97" i="5"/>
  <c r="K81" i="5"/>
  <c r="X45" i="5"/>
  <c r="V45" i="5"/>
  <c r="T35" i="5"/>
  <c r="R33" i="5"/>
  <c r="V80" i="5"/>
  <c r="E48" i="5"/>
  <c r="V34" i="5"/>
  <c r="T46" i="5"/>
  <c r="I46" i="5"/>
  <c r="T45" i="5"/>
  <c r="R78" i="5"/>
  <c r="V85" i="5"/>
  <c r="M86" i="5"/>
  <c r="M80" i="5"/>
  <c r="K73" i="5"/>
  <c r="N73" i="5" s="1"/>
  <c r="M55" i="5"/>
  <c r="M43" i="5"/>
  <c r="K38" i="5"/>
  <c r="X44" i="5"/>
  <c r="T34" i="5"/>
  <c r="P30" i="5"/>
  <c r="T38" i="5"/>
  <c r="T85" i="5"/>
  <c r="X50" i="5"/>
  <c r="I45" i="5"/>
  <c r="K97" i="5"/>
  <c r="K86" i="5"/>
  <c r="N86" i="5" s="1"/>
  <c r="K80" i="5"/>
  <c r="K30" i="5"/>
  <c r="E90" i="5"/>
  <c r="R79" i="5"/>
  <c r="P33" i="5"/>
  <c r="P86" i="5"/>
  <c r="R95" i="5"/>
  <c r="I33" i="5"/>
  <c r="X43" i="5"/>
  <c r="T55" i="5"/>
  <c r="T80" i="5"/>
  <c r="T82" i="5"/>
  <c r="M97" i="5"/>
  <c r="R55" i="5"/>
  <c r="X73" i="5"/>
  <c r="R74" i="5"/>
  <c r="R80" i="5"/>
  <c r="X97" i="5"/>
  <c r="T56" i="5"/>
  <c r="I85" i="5"/>
  <c r="K55" i="5"/>
  <c r="T57" i="5"/>
  <c r="X40" i="5"/>
  <c r="D103" i="5"/>
  <c r="V87" i="5"/>
  <c r="R43" i="5"/>
  <c r="T95" i="5"/>
  <c r="R34" i="5"/>
  <c r="R85" i="5"/>
  <c r="E50" i="5"/>
  <c r="P80" i="5"/>
  <c r="V97" i="5"/>
  <c r="I56" i="5"/>
  <c r="M95" i="5"/>
  <c r="M79" i="5"/>
  <c r="V38" i="5"/>
  <c r="X84" i="5"/>
  <c r="V43" i="5"/>
  <c r="O55" i="5"/>
  <c r="P55" i="5" s="1"/>
  <c r="K79" i="5"/>
  <c r="E102" i="5"/>
  <c r="T43" i="5"/>
  <c r="X72" i="5"/>
  <c r="P87" i="5"/>
  <c r="X95" i="5"/>
  <c r="I97" i="5"/>
  <c r="I82" i="5"/>
  <c r="M74" i="5"/>
  <c r="T73" i="5"/>
  <c r="S31" i="5"/>
  <c r="T31" i="5" s="1"/>
  <c r="W38" i="5"/>
  <c r="X38" i="5" s="1"/>
  <c r="X80" i="5"/>
  <c r="C89" i="5"/>
  <c r="C47" i="5"/>
  <c r="O32" i="5"/>
  <c r="P32" i="5" s="1"/>
  <c r="P74" i="5"/>
  <c r="K92" i="5"/>
  <c r="R92" i="5"/>
  <c r="M92" i="5"/>
  <c r="T92" i="5"/>
  <c r="V92" i="5"/>
  <c r="X92" i="5"/>
  <c r="T48" i="5"/>
  <c r="M53" i="5"/>
  <c r="T53" i="5"/>
  <c r="K53" i="5"/>
  <c r="I53" i="5"/>
  <c r="I39" i="5"/>
  <c r="P39" i="5"/>
  <c r="K39" i="5"/>
  <c r="T39" i="5"/>
  <c r="R88" i="5"/>
  <c r="V88" i="5"/>
  <c r="I88" i="5"/>
  <c r="X88" i="5"/>
  <c r="M103" i="5"/>
  <c r="P90" i="5"/>
  <c r="T90" i="5"/>
  <c r="V90" i="5"/>
  <c r="K103" i="5"/>
  <c r="P88" i="5"/>
  <c r="K104" i="5"/>
  <c r="X99" i="5"/>
  <c r="T86" i="5"/>
  <c r="X39" i="5"/>
  <c r="I104" i="5"/>
  <c r="M39" i="5"/>
  <c r="D62" i="5"/>
  <c r="E62" i="5"/>
  <c r="X35" i="5"/>
  <c r="I35" i="5"/>
  <c r="P35" i="5"/>
  <c r="M35" i="5"/>
  <c r="V35" i="5"/>
  <c r="R35" i="5"/>
  <c r="X85" i="5"/>
  <c r="V46" i="5"/>
  <c r="R46" i="5"/>
  <c r="X46" i="5"/>
  <c r="X34" i="5"/>
  <c r="I34" i="5"/>
  <c r="K34" i="5"/>
  <c r="B124" i="5"/>
  <c r="R39" i="5"/>
  <c r="X77" i="5"/>
  <c r="R77" i="5"/>
  <c r="P77" i="5"/>
  <c r="I77" i="5"/>
  <c r="V77" i="5"/>
  <c r="R76" i="5"/>
  <c r="V76" i="5"/>
  <c r="T76" i="5"/>
  <c r="I76" i="5"/>
  <c r="I75" i="5"/>
  <c r="K98" i="5"/>
  <c r="O38" i="5"/>
  <c r="P38" i="5" s="1"/>
  <c r="X76" i="5"/>
  <c r="T81" i="5"/>
  <c r="R90" i="5"/>
  <c r="K76" i="5"/>
  <c r="M61" i="5"/>
  <c r="E61" i="5"/>
  <c r="K45" i="5"/>
  <c r="P45" i="5"/>
  <c r="M33" i="5"/>
  <c r="T33" i="5"/>
  <c r="V33" i="5"/>
  <c r="V36" i="5"/>
  <c r="I36" i="5"/>
  <c r="X36" i="5"/>
  <c r="E53" i="5"/>
  <c r="I92" i="5"/>
  <c r="M46" i="5"/>
  <c r="M34" i="5"/>
  <c r="M44" i="5"/>
  <c r="X32" i="5"/>
  <c r="P82" i="5"/>
  <c r="X82" i="5"/>
  <c r="K82" i="5"/>
  <c r="V82" i="5"/>
  <c r="M82" i="5"/>
  <c r="Q31" i="5"/>
  <c r="R31" i="5" s="1"/>
  <c r="P79" i="5"/>
  <c r="V79" i="5"/>
  <c r="T79" i="5"/>
  <c r="I79" i="5"/>
  <c r="V39" i="5"/>
  <c r="R72" i="5"/>
  <c r="P76" i="5"/>
  <c r="K88" i="5"/>
  <c r="N88" i="5" s="1"/>
  <c r="D104" i="5"/>
  <c r="M104" i="5"/>
  <c r="K78" i="5"/>
  <c r="V78" i="5"/>
  <c r="M78" i="5"/>
  <c r="X78" i="5"/>
  <c r="R44" i="5"/>
  <c r="V75" i="5"/>
  <c r="P81" i="5"/>
  <c r="M32" i="5"/>
  <c r="V48" i="5"/>
  <c r="P43" i="5"/>
  <c r="V31" i="5"/>
  <c r="V74" i="5"/>
  <c r="X87" i="5"/>
  <c r="I43" i="5"/>
  <c r="K87" i="5"/>
  <c r="E60" i="5"/>
  <c r="R50" i="5"/>
  <c r="X57" i="5"/>
  <c r="T75" i="5"/>
  <c r="X86" i="5"/>
  <c r="I99" i="5"/>
  <c r="I87" i="5"/>
  <c r="M98" i="5"/>
  <c r="K32" i="5"/>
  <c r="R38" i="5"/>
  <c r="R32" i="5"/>
  <c r="I81" i="5"/>
  <c r="M87" i="5"/>
  <c r="V44" i="5"/>
  <c r="M75" i="5"/>
  <c r="P75" i="5"/>
  <c r="V81" i="5"/>
  <c r="N43" i="5" l="1"/>
  <c r="N44" i="5"/>
  <c r="N72" i="5"/>
  <c r="I118" i="17"/>
  <c r="J118" i="17" s="1"/>
  <c r="K118" i="17" s="1"/>
  <c r="C137" i="17"/>
  <c r="E58" i="17"/>
  <c r="E57" i="17"/>
  <c r="E55" i="17"/>
  <c r="E74" i="17"/>
  <c r="E73" i="17"/>
  <c r="E71" i="17"/>
  <c r="E67" i="17"/>
  <c r="G109" i="17"/>
  <c r="G110" i="17" s="1"/>
  <c r="C98" i="17"/>
  <c r="C125" i="17"/>
  <c r="C128" i="17" s="1"/>
  <c r="I116" i="17"/>
  <c r="J116" i="17" s="1"/>
  <c r="K116" i="17" s="1"/>
  <c r="E90" i="17"/>
  <c r="E117" i="17" s="1"/>
  <c r="E115" i="17"/>
  <c r="E88" i="17"/>
  <c r="E91" i="17"/>
  <c r="E118" i="17" s="1"/>
  <c r="I117" i="17"/>
  <c r="J117" i="17" s="1"/>
  <c r="K117" i="17" s="1"/>
  <c r="C120" i="17"/>
  <c r="G84" i="17"/>
  <c r="Y42" i="5"/>
  <c r="N103" i="5"/>
  <c r="N46" i="5"/>
  <c r="N81" i="5"/>
  <c r="N57" i="5"/>
  <c r="N84" i="5"/>
  <c r="N42" i="5"/>
  <c r="N48" i="5"/>
  <c r="N38" i="5"/>
  <c r="Y41" i="5"/>
  <c r="N85" i="5"/>
  <c r="N74" i="5"/>
  <c r="N30" i="5"/>
  <c r="N80" i="5"/>
  <c r="Y40" i="5"/>
  <c r="N55" i="5"/>
  <c r="Y83" i="5"/>
  <c r="N78" i="5"/>
  <c r="N36" i="5"/>
  <c r="N37" i="5"/>
  <c r="N31" i="5"/>
  <c r="N83" i="5"/>
  <c r="N77" i="5"/>
  <c r="Y84" i="5"/>
  <c r="Y56" i="5"/>
  <c r="Y98" i="5"/>
  <c r="Y37" i="5"/>
  <c r="Y80" i="5"/>
  <c r="Y97" i="5"/>
  <c r="Y30" i="5"/>
  <c r="N95" i="5"/>
  <c r="Y34" i="5"/>
  <c r="N45" i="5"/>
  <c r="Y99" i="5"/>
  <c r="Y86" i="5"/>
  <c r="Y55" i="5"/>
  <c r="Y74" i="5"/>
  <c r="Y87" i="5"/>
  <c r="Y85" i="5"/>
  <c r="Y48" i="5"/>
  <c r="Y53" i="5"/>
  <c r="Y57" i="5"/>
  <c r="Y95" i="5"/>
  <c r="Y44" i="5"/>
  <c r="Y32" i="5"/>
  <c r="N79" i="5"/>
  <c r="Y33" i="5"/>
  <c r="Y46" i="5"/>
  <c r="N97" i="5"/>
  <c r="Y43" i="5"/>
  <c r="Y77" i="5"/>
  <c r="Y36" i="5"/>
  <c r="Y50" i="5"/>
  <c r="Y78" i="5"/>
  <c r="N87" i="5"/>
  <c r="N35" i="5"/>
  <c r="N33" i="5"/>
  <c r="Y45" i="5"/>
  <c r="N82" i="5"/>
  <c r="N98" i="5"/>
  <c r="N62" i="5"/>
  <c r="N104" i="5"/>
  <c r="Y73" i="5"/>
  <c r="N50" i="5"/>
  <c r="Y31" i="5"/>
  <c r="N76" i="5"/>
  <c r="Y90" i="5"/>
  <c r="Y75" i="5"/>
  <c r="Y82" i="5"/>
  <c r="Y72" i="5"/>
  <c r="Y92" i="5"/>
  <c r="Y39" i="5"/>
  <c r="Y38" i="5"/>
  <c r="N34" i="5"/>
  <c r="Y35" i="5"/>
  <c r="N39" i="5"/>
  <c r="D47" i="5"/>
  <c r="E47" i="5"/>
  <c r="D89" i="5"/>
  <c r="E89" i="5"/>
  <c r="Y79" i="5"/>
  <c r="Y81" i="5"/>
  <c r="N92" i="5"/>
  <c r="N61" i="5"/>
  <c r="N75" i="5"/>
  <c r="N53" i="5"/>
  <c r="N32" i="5"/>
  <c r="Y76" i="5"/>
  <c r="Y88" i="5"/>
  <c r="E75" i="17" l="1"/>
  <c r="D107" i="5"/>
  <c r="B117" i="5" s="1"/>
  <c r="D108" i="5"/>
  <c r="E107" i="5"/>
  <c r="E108" i="5"/>
  <c r="E59" i="17"/>
  <c r="E116" i="17"/>
  <c r="G88" i="17"/>
  <c r="E92" i="17"/>
  <c r="E122" i="17" s="1"/>
  <c r="C123" i="17"/>
  <c r="C135" i="17"/>
  <c r="H135" i="17" s="1"/>
  <c r="C126" i="17"/>
  <c r="C129" i="17" s="1"/>
  <c r="M117" i="17"/>
  <c r="N117" i="17" s="1"/>
  <c r="O117" i="17" s="1"/>
  <c r="M118" i="17"/>
  <c r="N118" i="17" s="1"/>
  <c r="O118" i="17" s="1"/>
  <c r="M107" i="5" s="1"/>
  <c r="E65" i="5"/>
  <c r="E66" i="5"/>
  <c r="D66" i="5"/>
  <c r="D65" i="5"/>
  <c r="B116" i="5" s="1"/>
  <c r="T89" i="5"/>
  <c r="V89" i="5"/>
  <c r="X89" i="5"/>
  <c r="P89" i="5"/>
  <c r="R89" i="5"/>
  <c r="K89" i="5"/>
  <c r="K108" i="5" s="1"/>
  <c r="I89" i="5"/>
  <c r="I108" i="5" s="1"/>
  <c r="M89" i="5"/>
  <c r="M108" i="5" s="1"/>
  <c r="B123" i="5"/>
  <c r="C12" i="16" s="1"/>
  <c r="X47" i="5"/>
  <c r="K47" i="5"/>
  <c r="P47" i="5"/>
  <c r="M47" i="5"/>
  <c r="T47" i="5"/>
  <c r="R47" i="5"/>
  <c r="I47" i="5"/>
  <c r="V47" i="5"/>
  <c r="T107" i="5" l="1"/>
  <c r="T108" i="5"/>
  <c r="V108" i="5"/>
  <c r="V107" i="5"/>
  <c r="X107" i="5"/>
  <c r="X108" i="5"/>
  <c r="P107" i="5"/>
  <c r="P108" i="5"/>
  <c r="R108" i="5"/>
  <c r="R107" i="5"/>
  <c r="E120" i="17"/>
  <c r="M116" i="17"/>
  <c r="N116" i="17" s="1"/>
  <c r="E125" i="17"/>
  <c r="E128" i="17" s="1"/>
  <c r="G116" i="17"/>
  <c r="G92" i="17"/>
  <c r="G122" i="17" s="1"/>
  <c r="K65" i="5"/>
  <c r="K107" i="5"/>
  <c r="C116" i="5"/>
  <c r="B14" i="5" s="1"/>
  <c r="B118" i="5"/>
  <c r="X65" i="5"/>
  <c r="X66" i="5"/>
  <c r="P66" i="5"/>
  <c r="P65" i="5"/>
  <c r="K66" i="5"/>
  <c r="V65" i="5"/>
  <c r="V66" i="5"/>
  <c r="I66" i="5"/>
  <c r="R65" i="5"/>
  <c r="R66" i="5"/>
  <c r="T65" i="5"/>
  <c r="T66" i="5"/>
  <c r="M66" i="5"/>
  <c r="M65" i="5"/>
  <c r="N47" i="5"/>
  <c r="N89" i="5"/>
  <c r="N108" i="5" s="1"/>
  <c r="Y89" i="5"/>
  <c r="Y47" i="5"/>
  <c r="C117" i="5"/>
  <c r="C14" i="5" s="1"/>
  <c r="Y107" i="5" l="1"/>
  <c r="Y108" i="5"/>
  <c r="E123" i="17"/>
  <c r="E126" i="17"/>
  <c r="E129" i="17" s="1"/>
  <c r="O116" i="17"/>
  <c r="G120" i="17"/>
  <c r="G125" i="17"/>
  <c r="G128" i="17" s="1"/>
  <c r="G134" i="17"/>
  <c r="C118" i="5"/>
  <c r="Y66" i="5"/>
  <c r="Y65" i="5"/>
  <c r="N66" i="5"/>
  <c r="T113" i="5"/>
  <c r="T112" i="5"/>
  <c r="R113" i="5"/>
  <c r="X113" i="5"/>
  <c r="V112" i="5"/>
  <c r="V113" i="5"/>
  <c r="X112" i="5"/>
  <c r="P113" i="5"/>
  <c r="R112" i="5"/>
  <c r="P112" i="5"/>
  <c r="B120" i="5"/>
  <c r="B15" i="5"/>
  <c r="M113" i="5"/>
  <c r="K112" i="5"/>
  <c r="K113" i="5"/>
  <c r="M112" i="5"/>
  <c r="I113" i="5"/>
  <c r="I65" i="5" l="1"/>
  <c r="N60" i="5"/>
  <c r="N65" i="5" s="1"/>
  <c r="N102" i="5"/>
  <c r="N107" i="5" s="1"/>
  <c r="I107" i="5"/>
  <c r="G123" i="17"/>
  <c r="G126" i="17"/>
  <c r="G129" i="17" s="1"/>
  <c r="G135" i="17"/>
  <c r="N113" i="5"/>
  <c r="Y112" i="5"/>
  <c r="C13" i="16" s="1"/>
  <c r="Y113" i="5"/>
  <c r="C15" i="5"/>
  <c r="C9" i="16" s="1"/>
  <c r="B121" i="5"/>
  <c r="B122" i="5" s="1"/>
  <c r="C8" i="16"/>
  <c r="B125" i="5"/>
  <c r="C11" i="16" s="1"/>
  <c r="B25" i="5" l="1"/>
  <c r="I112" i="5"/>
  <c r="B24" i="5"/>
  <c r="C4" i="16" s="1"/>
  <c r="N112" i="5"/>
  <c r="C7" i="1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B90CFB3-475A-451B-BAD9-45A9578DFED3}" keepAlive="1" name="Päring - Tabel7" description="Ühendus päringusse Tabel7 töövihikus." type="5" refreshedVersion="0" background="1" saveData="1">
    <dbPr connection="Provider=Microsoft.Mashup.OleDb.1;Data Source=$Workbook$;Location=Tabel7;Extended Properties=&quot;&quot;" command="SELECT * FROM [Tabel7]"/>
  </connection>
</connections>
</file>

<file path=xl/sharedStrings.xml><?xml version="1.0" encoding="utf-8"?>
<sst xmlns="http://schemas.openxmlformats.org/spreadsheetml/2006/main" count="5817" uniqueCount="782">
  <si>
    <t>Projekti nimetus:</t>
  </si>
  <si>
    <t>Aastane kütteväärtus</t>
  </si>
  <si>
    <t>ox C osa</t>
  </si>
  <si>
    <t>Kütuse nimetus</t>
  </si>
  <si>
    <t>t/aasta</t>
  </si>
  <si>
    <t>MJ/kg</t>
  </si>
  <si>
    <t>TJ/aasta</t>
  </si>
  <si>
    <t>tC/TJ</t>
  </si>
  <si>
    <t>arv</t>
  </si>
  <si>
    <t>44/12</t>
  </si>
  <si>
    <t>Maagaas</t>
  </si>
  <si>
    <t>Kivisüsi</t>
  </si>
  <si>
    <t>Kerge kütteõli</t>
  </si>
  <si>
    <t>Masuut</t>
  </si>
  <si>
    <t>Põlevkivi</t>
  </si>
  <si>
    <t>tuh. m3/aasta</t>
  </si>
  <si>
    <t>Küttepuude kütteväärtus</t>
  </si>
  <si>
    <t>kask 1700 kWh/rm</t>
  </si>
  <si>
    <t>mänd 1360 kWh/rm</t>
  </si>
  <si>
    <t>haab 1330 kWh/rm</t>
  </si>
  <si>
    <t>kuusk 1320 kWh/rm</t>
  </si>
  <si>
    <t>lepp 1230 kWh/rm</t>
  </si>
  <si>
    <t>Kütteväärtus on soojushulk, mis eraldub puidu põlemisel. Erinevatel puuliikidel on erinev kütteväärtus. Enamlevinud küttepuude keskmised kütteväärtused 20% puiduniiskuse juures ("Puitkütus" 2010, SA Erametsakeskus):</t>
  </si>
  <si>
    <t>Küttepuude koguse mõõtmine</t>
  </si>
  <si>
    <t>Küttepuude tellimisel on oluline aru saada erinevatest kasutuselolevatest mõõtühikutest ja nendevahelistest seostest:</t>
  </si>
  <si>
    <t>Tihumeeter (tm) on 1 m3 puhta puidu maht ilma koore ja õhuvahedeta (1 m × 1 m × 1 m).</t>
  </si>
  <si>
    <t>Ruumimeeter (rm) on 1 m3 virna/riita laotud halgudelt mõõdetud metsamaterjali kogus koos koore ja õhuvahedega.</t>
  </si>
  <si>
    <t>Puisteruum on ebakorrapäraselt kuhjatud halud koos koore ja õhuvahedega.</t>
  </si>
  <si>
    <t>Järgnev tabel aitab paremini mõista seoseid mõõtühikute vahel</t>
  </si>
  <si>
    <t>Puisteruum</t>
  </si>
  <si>
    <t>Laotud ruum e ruumimeeter</t>
  </si>
  <si>
    <t>Tihumeeter</t>
  </si>
  <si>
    <t>Puisteruum - puud koos õhuvahedega (ca 46% puitu ja 54% õhuvahed).</t>
  </si>
  <si>
    <t>Laotud ruum - puud koos õhuvahedega (ca 69% puitu ja 31% õhuvahed).</t>
  </si>
  <si>
    <t>Tihumeeter - puud ilma õhuvahedeta (ca 100% puitu õhuvahedeta).</t>
  </si>
  <si>
    <t>Tavapraktikas korrutatakse ruumimeetrid koefitsiendiga 0,5-0,6, et saada puidu mahtu tihumeetrites. Alati on oluline pöörata tähelepanu, kas müüja poolt pakutav hind kehtib tihumeetri, riidaruumi või puisteruumi kohta. Juhul kui osta kolme meetri pikkuseid saagimata ja lõhkumata küttepuid, moodustavad õhuvahed virnas olevate puude puhul keskmiselt 50% ehk 1 tihumeeter</t>
  </si>
  <si>
    <t>Küttepuude erikaal</t>
  </si>
  <si>
    <t>Kuivade küttepuude kaal on märgadega võrreldes tunduvalt väiksem. Küttepuu kuivab peaaegu kaks korda kokku. Tihe küttepuu annab kütmisel rohkem soojust.</t>
  </si>
  <si>
    <t>Kaal 20% niiskuse juures:</t>
  </si>
  <si>
    <t>- 1 ruumimeeter (rm) kasehalge kaalub u 480 kg</t>
  </si>
  <si>
    <t>- 1 rm kuusehalge kaalub u 330 kg</t>
  </si>
  <si>
    <t>- 1 rm lepahalge kaalub u 400 kg</t>
  </si>
  <si>
    <t>Küttepuud (cerbos.ee)</t>
  </si>
  <si>
    <t>Juurde on vaja siis, mis kütusele üle mindi ja kui palju seda kulub (saab arvutada senise soojakulu järgi) ja sealt tekkiv jalajälg kahe vahest.</t>
  </si>
  <si>
    <t>https://www.riigiteataja.ee/aktilisa/1181/0201/2001/MKM_m63_lisa4.pdf</t>
  </si>
  <si>
    <t>Kütuste kütteväärtused saadud allikast:</t>
  </si>
  <si>
    <t xml:space="preserve">Majandus- ja kommunikatsiooniministri  </t>
  </si>
  <si>
    <t xml:space="preserve"> </t>
  </si>
  <si>
    <t xml:space="preserve">8. oktoobri 2012. a määrus nr 63 </t>
  </si>
  <si>
    <t xml:space="preserve">„Hoonete energiatõhususe arvutamise metoodika” </t>
  </si>
  <si>
    <t xml:space="preserve">Lisa 4 </t>
  </si>
  <si>
    <r>
      <t>Kütuste tarbimisaine alumised kütteväärtused</t>
    </r>
    <r>
      <rPr>
        <sz val="12"/>
        <color rgb="FF000000"/>
        <rFont val="Calibri"/>
        <family val="2"/>
        <scheme val="minor"/>
      </rPr>
      <t xml:space="preserve"> </t>
    </r>
  </si>
  <si>
    <t xml:space="preserve">Kütus </t>
  </si>
  <si>
    <t xml:space="preserve">           Alumine kütteväärtus </t>
  </si>
  <si>
    <t xml:space="preserve">  </t>
  </si>
  <si>
    <t xml:space="preserve">kWh/kg </t>
  </si>
  <si>
    <t xml:space="preserve">Põlevkiviõli </t>
  </si>
  <si>
    <t xml:space="preserve">Kerge kütteõli </t>
  </si>
  <si>
    <t xml:space="preserve">Diislikütus </t>
  </si>
  <si>
    <t xml:space="preserve">Masuut </t>
  </si>
  <si>
    <t xml:space="preserve">Maagaas </t>
  </si>
  <si>
    <t xml:space="preserve">Vedelgaas (propaan + butaan) </t>
  </si>
  <si>
    <r>
      <t>Biogaas</t>
    </r>
    <r>
      <rPr>
        <vertAlign val="superscript"/>
        <sz val="12"/>
        <color rgb="FF000000"/>
        <rFont val="Calibri"/>
        <family val="2"/>
        <scheme val="minor"/>
      </rPr>
      <t>1</t>
    </r>
    <r>
      <rPr>
        <sz val="12"/>
        <color rgb="FF000000"/>
        <rFont val="Calibri"/>
        <family val="2"/>
        <scheme val="minor"/>
      </rPr>
      <t xml:space="preserve"> </t>
    </r>
  </si>
  <si>
    <r>
      <t>Halupuit (niiskussisaldus</t>
    </r>
    <r>
      <rPr>
        <vertAlign val="superscript"/>
        <sz val="12"/>
        <color rgb="FF000000"/>
        <rFont val="Calibri"/>
        <family val="2"/>
        <scheme val="minor"/>
      </rPr>
      <t>2</t>
    </r>
    <r>
      <rPr>
        <sz val="12"/>
        <color rgb="FF000000"/>
        <rFont val="Calibri"/>
        <family val="2"/>
        <scheme val="minor"/>
      </rPr>
      <t xml:space="preserve"> ≤20%) </t>
    </r>
  </si>
  <si>
    <r>
      <t>Puitbrikett (niiskussisaldus</t>
    </r>
    <r>
      <rPr>
        <vertAlign val="superscript"/>
        <sz val="12"/>
        <color rgb="FF000000"/>
        <rFont val="Calibri"/>
        <family val="2"/>
        <scheme val="minor"/>
      </rPr>
      <t>2</t>
    </r>
    <r>
      <rPr>
        <sz val="12"/>
        <color rgb="FF000000"/>
        <rFont val="Calibri"/>
        <family val="2"/>
        <scheme val="minor"/>
      </rPr>
      <t xml:space="preserve"> ≤12%) </t>
    </r>
  </si>
  <si>
    <r>
      <t>Puitpellet (niiskussisaldus</t>
    </r>
    <r>
      <rPr>
        <vertAlign val="superscript"/>
        <sz val="12"/>
        <color rgb="FF000000"/>
        <rFont val="Calibri"/>
        <family val="2"/>
        <scheme val="minor"/>
      </rPr>
      <t>2</t>
    </r>
    <r>
      <rPr>
        <sz val="12"/>
        <color rgb="FF000000"/>
        <rFont val="Calibri"/>
        <family val="2"/>
        <scheme val="minor"/>
      </rPr>
      <t xml:space="preserve"> ≤12%) </t>
    </r>
  </si>
  <si>
    <r>
      <t>Turbabrikett (niiskussisaldus</t>
    </r>
    <r>
      <rPr>
        <vertAlign val="superscript"/>
        <sz val="12"/>
        <color rgb="FF000000"/>
        <rFont val="Calibri"/>
        <family val="2"/>
        <scheme val="minor"/>
      </rPr>
      <t>2</t>
    </r>
    <r>
      <rPr>
        <sz val="12"/>
        <color rgb="FF000000"/>
        <rFont val="Calibri"/>
        <family val="2"/>
        <scheme val="minor"/>
      </rPr>
      <t xml:space="preserve"> ≤20%) </t>
    </r>
  </si>
  <si>
    <r>
      <t>Tükkturvas (niiskussisaldus</t>
    </r>
    <r>
      <rPr>
        <vertAlign val="superscript"/>
        <sz val="12"/>
        <color rgb="FF000000"/>
        <rFont val="Calibri"/>
        <family val="2"/>
        <scheme val="minor"/>
      </rPr>
      <t>2</t>
    </r>
    <r>
      <rPr>
        <sz val="12"/>
        <color rgb="FF000000"/>
        <rFont val="Calibri"/>
        <family val="2"/>
        <scheme val="minor"/>
      </rPr>
      <t xml:space="preserve"> ≤40%) </t>
    </r>
  </si>
  <si>
    <r>
      <t>Freesturvas (niiskussisaldus</t>
    </r>
    <r>
      <rPr>
        <vertAlign val="superscript"/>
        <sz val="12"/>
        <color rgb="FF000000"/>
        <rFont val="Calibri"/>
        <family val="2"/>
        <scheme val="minor"/>
      </rPr>
      <t>2</t>
    </r>
    <r>
      <rPr>
        <sz val="12"/>
        <color rgb="FF000000"/>
        <rFont val="Calibri"/>
        <family val="2"/>
        <scheme val="minor"/>
      </rPr>
      <t xml:space="preserve"> ≤50%) </t>
    </r>
  </si>
  <si>
    <r>
      <t>1</t>
    </r>
    <r>
      <rPr>
        <vertAlign val="superscript"/>
        <sz val="7"/>
        <color rgb="FF000000"/>
        <rFont val="Times New Roman"/>
        <family val="1"/>
      </rPr>
      <t xml:space="preserve">                              </t>
    </r>
    <r>
      <rPr>
        <sz val="10"/>
        <color rgb="FF000000"/>
        <rFont val="Calibri"/>
        <family val="2"/>
        <scheme val="minor"/>
      </rPr>
      <t xml:space="preserve"> ligikaudne väärtus, tegelik väärtus kõigub sõltuvalt toormest  </t>
    </r>
  </si>
  <si>
    <r>
      <t>2</t>
    </r>
    <r>
      <rPr>
        <vertAlign val="superscript"/>
        <sz val="7"/>
        <color rgb="FF000000"/>
        <rFont val="Times New Roman"/>
        <family val="1"/>
      </rPr>
      <t xml:space="preserve">                              </t>
    </r>
    <r>
      <rPr>
        <sz val="10"/>
        <color rgb="FF000000"/>
        <rFont val="Calibri"/>
        <family val="2"/>
        <scheme val="minor"/>
      </rPr>
      <t xml:space="preserve"> niiskussisaldused massiprotsentides</t>
    </r>
    <r>
      <rPr>
        <sz val="12"/>
        <color rgb="FF000000"/>
        <rFont val="Calibri"/>
        <family val="2"/>
        <scheme val="minor"/>
      </rPr>
      <t xml:space="preserve"> </t>
    </r>
  </si>
  <si>
    <t>Gaasilised kütused</t>
  </si>
  <si>
    <t>LPG</t>
  </si>
  <si>
    <t xml:space="preserve">Kütteväärtus
</t>
  </si>
  <si>
    <t>Kasutatud kütuse kogus</t>
  </si>
  <si>
    <t>Turbabrikett</t>
  </si>
  <si>
    <t>Turvas (mättad)</t>
  </si>
  <si>
    <t>Freesturvas</t>
  </si>
  <si>
    <t>1Wh=3,6kJ</t>
  </si>
  <si>
    <t>Põlevkiviõli (kergem)</t>
  </si>
  <si>
    <t>Põlevkiviõli (raskem)</t>
  </si>
  <si>
    <t>Diisel</t>
  </si>
  <si>
    <t>Õlijäägid</t>
  </si>
  <si>
    <t>Õlijäägid biojäätmetest</t>
  </si>
  <si>
    <t>Biogaas (prügila- ja reoveesette gaas)</t>
  </si>
  <si>
    <t>1kWh=3600kJ=3,6MJ</t>
  </si>
  <si>
    <t>kWh/l</t>
  </si>
  <si>
    <r>
      <t>kWh/m</t>
    </r>
    <r>
      <rPr>
        <vertAlign val="superscript"/>
        <sz val="12"/>
        <color rgb="FF000000"/>
        <rFont val="Calibri"/>
        <family val="2"/>
        <scheme val="minor"/>
      </rPr>
      <t>3</t>
    </r>
  </si>
  <si>
    <t xml:space="preserve">Fuels </t>
  </si>
  <si>
    <t xml:space="preserve">NCV </t>
  </si>
  <si>
    <t xml:space="preserve">average </t>
  </si>
  <si>
    <t xml:space="preserve">Unit </t>
  </si>
  <si>
    <t xml:space="preserve">CEF, tC/TJ </t>
  </si>
  <si>
    <t xml:space="preserve">Oxidation factor </t>
  </si>
  <si>
    <t xml:space="preserve">Source of emission factor </t>
  </si>
  <si>
    <t xml:space="preserve">Liquid fuels </t>
  </si>
  <si>
    <t xml:space="preserve">LPG </t>
  </si>
  <si>
    <t xml:space="preserve">GJ/t </t>
  </si>
  <si>
    <t xml:space="preserve">CS (Estonia) </t>
  </si>
  <si>
    <t xml:space="preserve">Gasoline (for non-road transport) </t>
  </si>
  <si>
    <t xml:space="preserve">Light fuel oil </t>
  </si>
  <si>
    <t xml:space="preserve">Shale oil (heavy fraction) </t>
  </si>
  <si>
    <t xml:space="preserve">CS, MoE 2017 </t>
  </si>
  <si>
    <t xml:space="preserve">Shale oil (light fraction) </t>
  </si>
  <si>
    <t xml:space="preserve">CS (Estonia), MoE 2017 </t>
  </si>
  <si>
    <t xml:space="preserve">Diesel oil </t>
  </si>
  <si>
    <t xml:space="preserve">Residual fuel oil (heavy fuel oil) </t>
  </si>
  <si>
    <t xml:space="preserve">Solid fuels </t>
  </si>
  <si>
    <t xml:space="preserve">Coal </t>
  </si>
  <si>
    <t xml:space="preserve">Coke oven coke </t>
  </si>
  <si>
    <t xml:space="preserve">Oil shale CFB (fludised bed combustion) </t>
  </si>
  <si>
    <t xml:space="preserve">PS (Estonia) </t>
  </si>
  <si>
    <t xml:space="preserve">Oil shale PC (pulverised combustion) </t>
  </si>
  <si>
    <t xml:space="preserve">Milled peat </t>
  </si>
  <si>
    <t xml:space="preserve">D, IPCC 2006 </t>
  </si>
  <si>
    <t xml:space="preserve">FI (Finland) </t>
  </si>
  <si>
    <t xml:space="preserve">Peat briquette </t>
  </si>
  <si>
    <t xml:space="preserve">Oil shale semi-coke gas (SHC technology, Narva Enefit 140 plant) </t>
  </si>
  <si>
    <r>
      <t>GJ/1000 m</t>
    </r>
    <r>
      <rPr>
        <vertAlign val="superscript"/>
        <sz val="10"/>
        <color rgb="FF000000"/>
        <rFont val="Times New Roman"/>
        <family val="1"/>
      </rPr>
      <t>3</t>
    </r>
    <r>
      <rPr>
        <sz val="10"/>
        <color rgb="FF000000"/>
        <rFont val="Times New Roman"/>
        <family val="1"/>
      </rPr>
      <t xml:space="preserve"> </t>
    </r>
  </si>
  <si>
    <t xml:space="preserve">Oil shale semi-coke gas (SHC technology, Narva Enefit 280 plant) </t>
  </si>
  <si>
    <t xml:space="preserve">Oil shale semi-coke gas (VKG Petroter I plant) </t>
  </si>
  <si>
    <t xml:space="preserve">Oil shale semi-coke gas (VKG Petroter </t>
  </si>
  <si>
    <t xml:space="preserve">II plant) </t>
  </si>
  <si>
    <t xml:space="preserve">Oil shale generators gas (VKG Petroter </t>
  </si>
  <si>
    <t xml:space="preserve">III plant) </t>
  </si>
  <si>
    <t xml:space="preserve">Oil shale semi-coke gas (Kiviõli plant) </t>
  </si>
  <si>
    <t xml:space="preserve">Oil shale generator gas (Kiviõli plant) </t>
  </si>
  <si>
    <t xml:space="preserve">Oil shale generator gas (VKG plant) </t>
  </si>
  <si>
    <t xml:space="preserve">Gas gasoline </t>
  </si>
  <si>
    <t xml:space="preserve">Waste oils (CRF 1A2f)* </t>
  </si>
  <si>
    <t xml:space="preserve">Plastic waste (CRF 1A2f) </t>
  </si>
  <si>
    <t xml:space="preserve">Municipal solid waste (CRF 1A1a) </t>
  </si>
  <si>
    <t xml:space="preserve">PS, Iru incineration plant </t>
  </si>
  <si>
    <t xml:space="preserve">Gaseous fuels </t>
  </si>
  <si>
    <t xml:space="preserve">Natural gas </t>
  </si>
  <si>
    <t xml:space="preserve">Biomass fuels </t>
  </si>
  <si>
    <t xml:space="preserve">Black liquor </t>
  </si>
  <si>
    <t xml:space="preserve">Biogas (landfill gas and biogas from wastewater treatment ) </t>
  </si>
  <si>
    <t xml:space="preserve">Allikas: </t>
  </si>
  <si>
    <t xml:space="preserve">D - IPCC default value; CS – country specific; PS – plant specific *biogenic and non-biogenic origin </t>
  </si>
  <si>
    <r>
      <t>Sod peat</t>
    </r>
    <r>
      <rPr>
        <vertAlign val="superscript"/>
        <sz val="11"/>
        <color theme="1"/>
        <rFont val="Calibri"/>
        <family val="2"/>
        <scheme val="minor"/>
      </rPr>
      <t>1</t>
    </r>
  </si>
  <si>
    <r>
      <rPr>
        <vertAlign val="superscript"/>
        <sz val="11"/>
        <color theme="1"/>
        <rFont val="Calibri"/>
        <family val="2"/>
        <scheme val="minor"/>
      </rPr>
      <t>1</t>
    </r>
    <r>
      <rPr>
        <sz val="11"/>
        <color theme="1"/>
        <rFont val="Calibri"/>
        <family val="2"/>
        <charset val="186"/>
        <scheme val="minor"/>
      </rPr>
      <t xml:space="preserve"> A processed form of peat that is compressed into small (40–70 mm) pieces.</t>
    </r>
  </si>
  <si>
    <t>GREENHOUSE GAS EMISSIONS IN ESTONIA 1990-2019 NATIONAL INVENTORY REPORT</t>
  </si>
  <si>
    <t>NCV - net calorific value, CEF - Carbon emission factor</t>
  </si>
  <si>
    <t>Lühedid ja märked:</t>
  </si>
  <si>
    <r>
      <rPr>
        <b/>
        <sz val="11"/>
        <color theme="1"/>
        <rFont val="Calibri"/>
        <family val="2"/>
        <scheme val="minor"/>
      </rPr>
      <t>Table 3.9</t>
    </r>
    <r>
      <rPr>
        <sz val="11"/>
        <color theme="1"/>
        <rFont val="Calibri"/>
        <family val="2"/>
        <charset val="186"/>
        <scheme val="minor"/>
      </rPr>
      <t>. Carbon emission factors, oxidation factors and net calorific values by fuels for 2019</t>
    </r>
  </si>
  <si>
    <t xml:space="preserve">Energy Industry </t>
  </si>
  <si>
    <t xml:space="preserve">Manufacturing Industry </t>
  </si>
  <si>
    <t xml:space="preserve">Source </t>
  </si>
  <si>
    <r>
      <t>CH</t>
    </r>
    <r>
      <rPr>
        <b/>
        <vertAlign val="subscript"/>
        <sz val="10"/>
        <color rgb="FF000000"/>
        <rFont val="Times New Roman"/>
        <family val="1"/>
      </rPr>
      <t>4</t>
    </r>
    <r>
      <rPr>
        <b/>
        <sz val="10"/>
        <color rgb="FF000000"/>
        <rFont val="Times New Roman"/>
        <family val="1"/>
      </rPr>
      <t xml:space="preserve"> </t>
    </r>
  </si>
  <si>
    <r>
      <t>N</t>
    </r>
    <r>
      <rPr>
        <b/>
        <vertAlign val="subscript"/>
        <sz val="10"/>
        <color rgb="FF000000"/>
        <rFont val="Times New Roman"/>
        <family val="1"/>
      </rPr>
      <t>2</t>
    </r>
    <r>
      <rPr>
        <b/>
        <sz val="10"/>
        <color rgb="FF000000"/>
        <rFont val="Times New Roman"/>
        <family val="1"/>
      </rPr>
      <t xml:space="preserve">O </t>
    </r>
  </si>
  <si>
    <r>
      <t>LPG (Liquefied Petrol Gas)</t>
    </r>
    <r>
      <rPr>
        <i/>
        <sz val="10"/>
        <color rgb="FF000000"/>
        <rFont val="Times New Roman"/>
        <family val="1"/>
      </rPr>
      <t xml:space="preserve"> </t>
    </r>
  </si>
  <si>
    <t xml:space="preserve">Gasoline </t>
  </si>
  <si>
    <t xml:space="preserve">Gasoil (light fuel oil) </t>
  </si>
  <si>
    <t xml:space="preserve">Gasoil (for non-road use) </t>
  </si>
  <si>
    <t xml:space="preserve">Shale oil </t>
  </si>
  <si>
    <t xml:space="preserve">Recycled waste oil </t>
  </si>
  <si>
    <r>
      <t>Solid fuels</t>
    </r>
    <r>
      <rPr>
        <sz val="10"/>
        <color rgb="FF000000"/>
        <rFont val="Times New Roman"/>
        <family val="1"/>
      </rPr>
      <t xml:space="preserve"> </t>
    </r>
  </si>
  <si>
    <r>
      <t xml:space="preserve">Oil shale </t>
    </r>
    <r>
      <rPr>
        <vertAlign val="subscript"/>
        <sz val="10"/>
        <color rgb="FF000000"/>
        <rFont val="Times New Roman"/>
        <family val="1"/>
      </rPr>
      <t>PC</t>
    </r>
    <r>
      <rPr>
        <vertAlign val="superscript"/>
        <sz val="10"/>
        <color rgb="FF000000"/>
        <rFont val="Times New Roman"/>
        <family val="1"/>
      </rPr>
      <t>12</t>
    </r>
    <r>
      <rPr>
        <sz val="10"/>
        <color rgb="FF000000"/>
        <rFont val="Times New Roman"/>
        <family val="1"/>
      </rPr>
      <t xml:space="preserve"> </t>
    </r>
  </si>
  <si>
    <t xml:space="preserve">CS, A.Ots/ D, IPCC </t>
  </si>
  <si>
    <r>
      <t xml:space="preserve">Oil shale </t>
    </r>
    <r>
      <rPr>
        <vertAlign val="subscript"/>
        <sz val="10"/>
        <color rgb="FF000000"/>
        <rFont val="Times New Roman"/>
        <family val="1"/>
      </rPr>
      <t>FBC</t>
    </r>
    <r>
      <rPr>
        <vertAlign val="superscript"/>
        <sz val="10"/>
        <color rgb="FF000000"/>
        <rFont val="Times New Roman"/>
        <family val="1"/>
      </rPr>
      <t>*</t>
    </r>
    <r>
      <rPr>
        <sz val="10"/>
        <color rgb="FF000000"/>
        <rFont val="Times New Roman"/>
        <family val="1"/>
      </rPr>
      <t xml:space="preserve"> </t>
    </r>
  </si>
  <si>
    <t xml:space="preserve">0.82 </t>
  </si>
  <si>
    <t xml:space="preserve">CS, EE/ D, IPCC 2006 </t>
  </si>
  <si>
    <t xml:space="preserve">Sod peat </t>
  </si>
  <si>
    <t xml:space="preserve">Oil shale gases (semi-coke gas and generator gas) </t>
  </si>
  <si>
    <t xml:space="preserve">D, IPCC 2006 (of natural gas) </t>
  </si>
  <si>
    <t xml:space="preserve">Waste oils </t>
  </si>
  <si>
    <t xml:space="preserve">Plastic waste </t>
  </si>
  <si>
    <t xml:space="preserve">Municipal solid waste </t>
  </si>
  <si>
    <r>
      <t>Biomass fuels</t>
    </r>
    <r>
      <rPr>
        <sz val="10"/>
        <color rgb="FF000000"/>
        <rFont val="Times New Roman"/>
        <family val="1"/>
      </rPr>
      <t xml:space="preserve"> </t>
    </r>
  </si>
  <si>
    <t xml:space="preserve">Solid biomass (solid, includes e.g. firewood, bark, chips, sawdust and other industrial wood residues, pellets and briquettes) </t>
  </si>
  <si>
    <t xml:space="preserve">Black liquors </t>
  </si>
  <si>
    <t>PS, Kunda Nordic Cement</t>
  </si>
  <si>
    <t xml:space="preserve">Other fossil based solid waste (MSW) (CRF 1A2f) </t>
  </si>
  <si>
    <t>Other fossil based waste (MSW)</t>
  </si>
  <si>
    <t xml:space="preserve">Solid biomass (solid, includes e.g. firewood, wood chips, sawdust pellets, briquettes, etc.) </t>
  </si>
  <si>
    <r>
      <rPr>
        <b/>
        <sz val="11"/>
        <color theme="1"/>
        <rFont val="Calibri"/>
        <family val="2"/>
        <scheme val="minor"/>
      </rPr>
      <t>Table 3.10</t>
    </r>
    <r>
      <rPr>
        <sz val="11"/>
        <color theme="1"/>
        <rFont val="Calibri"/>
        <family val="2"/>
        <scheme val="minor"/>
      </rPr>
      <t>. CH</t>
    </r>
    <r>
      <rPr>
        <vertAlign val="subscript"/>
        <sz val="11"/>
        <color theme="1"/>
        <rFont val="Calibri"/>
        <family val="2"/>
        <scheme val="minor"/>
      </rPr>
      <t>4</t>
    </r>
    <r>
      <rPr>
        <sz val="11"/>
        <color theme="1"/>
        <rFont val="Calibri"/>
        <family val="2"/>
        <scheme val="minor"/>
      </rPr>
      <t xml:space="preserve"> and N</t>
    </r>
    <r>
      <rPr>
        <vertAlign val="subscript"/>
        <sz val="11"/>
        <color theme="1"/>
        <rFont val="Calibri"/>
        <family val="2"/>
        <scheme val="minor"/>
      </rPr>
      <t>2</t>
    </r>
    <r>
      <rPr>
        <sz val="11"/>
        <color theme="1"/>
        <rFont val="Calibri"/>
        <family val="2"/>
        <scheme val="minor"/>
      </rPr>
      <t xml:space="preserve">O emission factors by fuel, kg/TJ </t>
    </r>
  </si>
  <si>
    <t>MJ/l</t>
  </si>
  <si>
    <r>
      <t>MJ/m</t>
    </r>
    <r>
      <rPr>
        <vertAlign val="superscript"/>
        <sz val="12"/>
        <color rgb="FF000000"/>
        <rFont val="Calibri"/>
        <family val="2"/>
        <scheme val="minor"/>
      </rPr>
      <t>3</t>
    </r>
  </si>
  <si>
    <t>Küttepuud, segapuit (ruumimeeter)</t>
  </si>
  <si>
    <t>Küttepuud, kask (ruumimeeter)</t>
  </si>
  <si>
    <t>Ümberarvutus:</t>
  </si>
  <si>
    <r>
      <t>CO</t>
    </r>
    <r>
      <rPr>
        <vertAlign val="subscript"/>
        <sz val="10"/>
        <rFont val="Arial"/>
        <family val="2"/>
      </rPr>
      <t>2</t>
    </r>
    <r>
      <rPr>
        <sz val="10"/>
        <rFont val="Arial"/>
        <family val="2"/>
        <charset val="186"/>
      </rPr>
      <t>/C</t>
    </r>
  </si>
  <si>
    <t>Süsinikuheite faktor</t>
  </si>
  <si>
    <t>Ühik</t>
  </si>
  <si>
    <t>ruumiühikutes</t>
  </si>
  <si>
    <t xml:space="preserve">Halupuit (niiskussisaldus2 ≤20%) </t>
  </si>
  <si>
    <t xml:space="preserve">Puitbrikett (niiskussisaldus2 ≤12%) </t>
  </si>
  <si>
    <t xml:space="preserve">Puitpellet (niiskussisaldus2 ≤12%) </t>
  </si>
  <si>
    <t>MJ/m3</t>
  </si>
  <si>
    <t>Keskmine ruumimeetri kaal</t>
  </si>
  <si>
    <t>kg/rm</t>
  </si>
  <si>
    <t>Kask ruumimeetri kaal</t>
  </si>
  <si>
    <t>kg/pk</t>
  </si>
  <si>
    <t>Puistekuupmeetri kaal</t>
  </si>
  <si>
    <t>Massiühikutes</t>
  </si>
  <si>
    <r>
      <t>CH</t>
    </r>
    <r>
      <rPr>
        <vertAlign val="subscript"/>
        <sz val="10"/>
        <rFont val="Arial"/>
        <family val="2"/>
      </rPr>
      <t>4</t>
    </r>
    <r>
      <rPr>
        <sz val="10"/>
        <rFont val="Arial"/>
        <family val="2"/>
        <charset val="186"/>
      </rPr>
      <t xml:space="preserve"> kogus</t>
    </r>
  </si>
  <si>
    <r>
      <t>N</t>
    </r>
    <r>
      <rPr>
        <vertAlign val="subscript"/>
        <sz val="10"/>
        <rFont val="Arial"/>
        <family val="2"/>
      </rPr>
      <t>2</t>
    </r>
    <r>
      <rPr>
        <sz val="10"/>
        <rFont val="Arial"/>
        <family val="2"/>
        <charset val="186"/>
      </rPr>
      <t>O kogus</t>
    </r>
  </si>
  <si>
    <r>
      <t>CH</t>
    </r>
    <r>
      <rPr>
        <vertAlign val="subscript"/>
        <sz val="10"/>
        <rFont val="Arial"/>
        <family val="2"/>
      </rPr>
      <t>4</t>
    </r>
    <r>
      <rPr>
        <sz val="10"/>
        <rFont val="Arial"/>
        <family val="2"/>
        <charset val="186"/>
      </rPr>
      <t xml:space="preserve"> emissiooni-faktor</t>
    </r>
  </si>
  <si>
    <r>
      <t>N</t>
    </r>
    <r>
      <rPr>
        <vertAlign val="subscript"/>
        <sz val="10"/>
        <rFont val="Arial"/>
        <family val="2"/>
      </rPr>
      <t>2</t>
    </r>
    <r>
      <rPr>
        <sz val="10"/>
        <rFont val="Arial"/>
        <family val="2"/>
        <charset val="186"/>
      </rPr>
      <t>O emissiooni-faktor</t>
    </r>
  </si>
  <si>
    <t>kg/TJ</t>
  </si>
  <si>
    <t xml:space="preserve">6,9 – 16,9 </t>
  </si>
  <si>
    <t xml:space="preserve">26,42 – </t>
  </si>
  <si>
    <t xml:space="preserve">27,76 – </t>
  </si>
  <si>
    <t>KOKKU</t>
  </si>
  <si>
    <r>
      <t>GWP CH</t>
    </r>
    <r>
      <rPr>
        <vertAlign val="subscript"/>
        <sz val="10"/>
        <rFont val="Arial"/>
        <family val="2"/>
      </rPr>
      <t>4</t>
    </r>
    <r>
      <rPr>
        <sz val="10"/>
        <rFont val="Arial"/>
        <family val="2"/>
        <charset val="186"/>
      </rPr>
      <t xml:space="preserve"> </t>
    </r>
  </si>
  <si>
    <r>
      <t>GWP N</t>
    </r>
    <r>
      <rPr>
        <vertAlign val="subscript"/>
        <sz val="10"/>
        <rFont val="Arial"/>
        <family val="2"/>
      </rPr>
      <t>2</t>
    </r>
    <r>
      <rPr>
        <sz val="10"/>
        <rFont val="Arial"/>
        <family val="2"/>
        <charset val="186"/>
      </rPr>
      <t xml:space="preserve">O </t>
    </r>
  </si>
  <si>
    <r>
      <rPr>
        <b/>
        <sz val="11"/>
        <color theme="1"/>
        <rFont val="Calibri"/>
        <family val="2"/>
        <scheme val="minor"/>
      </rPr>
      <t>Table 3.11</t>
    </r>
    <r>
      <rPr>
        <sz val="11"/>
        <color theme="1"/>
        <rFont val="Calibri"/>
        <family val="2"/>
        <charset val="186"/>
        <scheme val="minor"/>
      </rPr>
      <t>. NO</t>
    </r>
    <r>
      <rPr>
        <vertAlign val="subscript"/>
        <sz val="11"/>
        <color theme="1"/>
        <rFont val="Calibri"/>
        <family val="2"/>
        <scheme val="minor"/>
      </rPr>
      <t>x</t>
    </r>
    <r>
      <rPr>
        <sz val="11"/>
        <color theme="1"/>
        <rFont val="Calibri"/>
        <family val="2"/>
        <charset val="186"/>
        <scheme val="minor"/>
      </rPr>
      <t xml:space="preserve"> emission factors from Fuel combustion (kg/TJ)</t>
    </r>
  </si>
  <si>
    <t xml:space="preserve">Natural Gas </t>
  </si>
  <si>
    <t xml:space="preserve">Heavy </t>
  </si>
  <si>
    <t xml:space="preserve">Fuel Oil </t>
  </si>
  <si>
    <t xml:space="preserve">Gas Oil </t>
  </si>
  <si>
    <t xml:space="preserve">Biomass </t>
  </si>
  <si>
    <t xml:space="preserve">Oil Shale </t>
  </si>
  <si>
    <t xml:space="preserve">Peat </t>
  </si>
  <si>
    <t xml:space="preserve">Energy industries </t>
  </si>
  <si>
    <t xml:space="preserve">Manufacturing and construction </t>
  </si>
  <si>
    <t xml:space="preserve">Other sectors </t>
  </si>
  <si>
    <t xml:space="preserve">Heavy Fuel Oil </t>
  </si>
  <si>
    <r>
      <rPr>
        <b/>
        <sz val="11"/>
        <color theme="1"/>
        <rFont val="Calibri"/>
        <family val="2"/>
        <scheme val="minor"/>
      </rPr>
      <t>Table 3.12</t>
    </r>
    <r>
      <rPr>
        <sz val="11"/>
        <color theme="1"/>
        <rFont val="Calibri"/>
        <family val="2"/>
        <charset val="186"/>
        <scheme val="minor"/>
      </rPr>
      <t>. CO emission factors from Fuel combustion (kg/TJ)</t>
    </r>
  </si>
  <si>
    <t xml:space="preserve">0.88 </t>
  </si>
  <si>
    <r>
      <rPr>
        <b/>
        <sz val="11"/>
        <color theme="1"/>
        <rFont val="Calibri"/>
        <family val="2"/>
        <scheme val="minor"/>
      </rPr>
      <t>Table 3.13</t>
    </r>
    <r>
      <rPr>
        <sz val="11"/>
        <color theme="1"/>
        <rFont val="Calibri"/>
        <family val="2"/>
        <charset val="186"/>
        <scheme val="minor"/>
      </rPr>
      <t>. NMVOC emission factors from Fuel combustion (kg/TJ)</t>
    </r>
  </si>
  <si>
    <r>
      <t>NO</t>
    </r>
    <r>
      <rPr>
        <vertAlign val="subscript"/>
        <sz val="10"/>
        <rFont val="Arial"/>
        <family val="2"/>
      </rPr>
      <t>x</t>
    </r>
    <r>
      <rPr>
        <sz val="10"/>
        <rFont val="Arial"/>
        <family val="2"/>
        <charset val="186"/>
      </rPr>
      <t xml:space="preserve"> kogus</t>
    </r>
  </si>
  <si>
    <t>CO kogus</t>
  </si>
  <si>
    <t>NMVOC kogus</t>
  </si>
  <si>
    <r>
      <t>The GHGs covered are carbon dioxide (CO</t>
    </r>
    <r>
      <rPr>
        <i/>
        <vertAlign val="subscript"/>
        <sz val="12"/>
        <color rgb="FF000000"/>
        <rFont val="Times New Roman"/>
        <family val="1"/>
      </rPr>
      <t>2</t>
    </r>
    <r>
      <rPr>
        <i/>
        <sz val="12"/>
        <color rgb="FF000000"/>
        <rFont val="Times New Roman"/>
        <family val="1"/>
      </rPr>
      <t>), methane (CH</t>
    </r>
    <r>
      <rPr>
        <i/>
        <vertAlign val="subscript"/>
        <sz val="12"/>
        <color rgb="FF000000"/>
        <rFont val="Times New Roman"/>
        <family val="1"/>
      </rPr>
      <t>4</t>
    </r>
    <r>
      <rPr>
        <i/>
        <sz val="12"/>
        <color rgb="FF000000"/>
        <rFont val="Times New Roman"/>
        <family val="1"/>
      </rPr>
      <t>), nitrous oxide (N</t>
    </r>
    <r>
      <rPr>
        <i/>
        <vertAlign val="subscript"/>
        <sz val="12"/>
        <color rgb="FF000000"/>
        <rFont val="Times New Roman"/>
        <family val="1"/>
      </rPr>
      <t>2</t>
    </r>
    <r>
      <rPr>
        <i/>
        <sz val="12"/>
        <color rgb="FF000000"/>
        <rFont val="Times New Roman"/>
        <family val="1"/>
      </rPr>
      <t>O), nitrogen trifluoride (NF</t>
    </r>
    <r>
      <rPr>
        <i/>
        <vertAlign val="subscript"/>
        <sz val="12"/>
        <color rgb="FF000000"/>
        <rFont val="Times New Roman"/>
        <family val="1"/>
      </rPr>
      <t>3</t>
    </r>
    <r>
      <rPr>
        <i/>
        <sz val="12"/>
        <color rgb="FF000000"/>
        <rFont val="Times New Roman"/>
        <family val="1"/>
      </rPr>
      <t>), hydrofluorocarbons (HFCs), perfluorocarbons (PFCs) and sulphur hexafluoride (SF</t>
    </r>
    <r>
      <rPr>
        <i/>
        <vertAlign val="subscript"/>
        <sz val="12"/>
        <color rgb="FF000000"/>
        <rFont val="Times New Roman"/>
        <family val="1"/>
      </rPr>
      <t>6</t>
    </r>
    <r>
      <rPr>
        <i/>
        <sz val="12"/>
        <color rgb="FF000000"/>
        <rFont val="Times New Roman"/>
        <family val="1"/>
      </rPr>
      <t>). Emission estimates for nitrogen oxides (NOx), carbon monoxide (CO), nonmethane volatile organic compounds (NMVOCs) and sulphur dioxide (SO</t>
    </r>
    <r>
      <rPr>
        <i/>
        <vertAlign val="subscript"/>
        <sz val="12"/>
        <color rgb="FF000000"/>
        <rFont val="Times New Roman"/>
        <family val="1"/>
      </rPr>
      <t>2</t>
    </r>
    <r>
      <rPr>
        <i/>
        <sz val="12"/>
        <color rgb="FF000000"/>
        <rFont val="Times New Roman"/>
        <family val="1"/>
      </rPr>
      <t>) are also included in the inventory.</t>
    </r>
  </si>
  <si>
    <t>lk 51.</t>
  </si>
  <si>
    <t>NMVOC - lenduvad orgaanilised ühedid, mis pole metaan</t>
  </si>
  <si>
    <t>Puit</t>
  </si>
  <si>
    <t>Kütus</t>
  </si>
  <si>
    <t>https://www.trea.ee/ettekanded/UloKaskspets_loeng_1_18_04_2017.pdf</t>
  </si>
  <si>
    <t>TREA ettekanne, slaid 27 (allikas Wood Fuels…, 2000)</t>
  </si>
  <si>
    <t>slaid 40</t>
  </si>
  <si>
    <r>
      <t>NO</t>
    </r>
    <r>
      <rPr>
        <vertAlign val="subscript"/>
        <sz val="10"/>
        <rFont val="Arial"/>
        <family val="2"/>
      </rPr>
      <t>x</t>
    </r>
    <r>
      <rPr>
        <sz val="10"/>
        <rFont val="Arial"/>
        <family val="2"/>
        <charset val="186"/>
      </rPr>
      <t xml:space="preserve"> emissiooni-faktor</t>
    </r>
  </si>
  <si>
    <t>CO emissiooni-faktor</t>
  </si>
  <si>
    <t>NMVOC emissiooni-faktor</t>
  </si>
  <si>
    <t>NFR</t>
  </si>
  <si>
    <t>Table</t>
  </si>
  <si>
    <t>Type</t>
  </si>
  <si>
    <t>Abatement</t>
  </si>
  <si>
    <t>Region</t>
  </si>
  <si>
    <t>Tier 2 emission factor</t>
  </si>
  <si>
    <t>NA</t>
  </si>
  <si>
    <t>BC</t>
  </si>
  <si>
    <t>TSP</t>
  </si>
  <si>
    <t>PM10</t>
  </si>
  <si>
    <t>Tier 1 emission factor</t>
  </si>
  <si>
    <t>PM2.5</t>
  </si>
  <si>
    <t>CO</t>
  </si>
  <si>
    <t>Koksiahjukoks</t>
  </si>
  <si>
    <t>EMEP/EEA air pollutant emission inventory guidebook 2019</t>
  </si>
  <si>
    <t>http://efdb.apps.eea.europa.eu/?source=%7B%22query%22%3A%7B%22bool%22%3A%7B%22must%22%3A%7B%22match_all%22%3A%7B%7D%7D%2C%22filter%22%3A%7B%22bool%22%3A%7B%22must%22%3A%5B%7B%22bool%22%3A%7B%22should%22%3A%5B%7B%22term%22%3A%7B%22code%22%3A%221.A.4.b.i%20Residential%20plants%22%7D%7D%5D%7D%7D%2C%7B%22bool%22%3A%7B%22should%22%3A%5B%7B%22term%22%3A%7B%22Pollutant%22%3A%22BC%22%7D%7D%2C%7B%22term%22%3A%7B%22Pollutant%22%3A%22CH4%22%7D%7D%2C%7B%22term%22%3A%7B%22Pollutant%22%3A%22CO%22%7D%7D%2C%7B%22term%22%3A%7B%22Pollutant%22%3A%22CO2%22%7D%7D%2C%7B%22term%22%3A%7B%22Pollutant%22%3A%22N2O%22%7D%7D%2C%7B%22term%22%3A%7B%22Pollutant%22%3A%22NH3%22%7D%7D%2C%7B%22term%22%3A%7B%22Pollutant%22%3A%22NMVOC%22%7D%7D%2C%7B%22term%22%3A%7B%22Pollutant%22%3A%22NOx%22%7D%7D%2C%7B%22term%22%3A%7B%22Pollutant%22%3A%22PM10%22%7D%7D%2C%7B%22term%22%3A%7B%22Pollutant%22%3A%22PM2.5%22%7D%7D%2C%7B%22term%22%3A%7B%22Pollutant%22%3A%22TSP%22%7D%7D%5D%7D%7D%2C%7B%22bool%22%3A%7B%22should%22%3A%5B%7B%22term%22%3A%7B%22Fuel%22%3A%22%27Other%27%20Liquid%20Fuels%22%7D%7D%2C%7B%22term%22%3A%7B%22Fuel%22%3A%22Biomass%22%7D%7D%2C%7B%22term%22%3A%7B%22Fuel%22%3A%22Coal%20Fuels%22%7D%7D%2C%7B%22term%22%3A%7B%22Fuel%22%3A%22Gas%20Oil%22%7D%7D%2C%7B%22term%22%3A%7B%22Fuel%22%3A%22Gaseous%20Fuels%22%7D%7D%2C%7B%22term%22%3A%7B%22Fuel%22%3A%22Hard%20Coal%20and%20Brown%20Coal%22%7D%7D%2C%7B%22term%22%3A%7B%22Fuel%22%3A%22Natural%20Gas%22%7D%7D%2C%7B%22term%22%3A%7B%22Fuel%22%3A%22Solid%20Fuel%20(not%20biomass)%22%7D%7D%2C%7B%22term%22%3A%7B%22Fuel%22%3A%22Wood%22%7D%7D%2C%7B%22term%22%3A%7B%22Fuel%22%3A%22Wood%20and%20similar%20wood%20waste%22%7D%7D%5D%7D%7D%5D%7D%7D%7D%7D%2C%22display_type%22%3A%22tabular%22%7D</t>
  </si>
  <si>
    <t>Andmed allikast:</t>
  </si>
  <si>
    <t>https://unfccc.int/sites/default/files/resource/est-2021-nir-15apr21_0.zip</t>
  </si>
  <si>
    <t>Valgete lahtrite andmed allikast:</t>
  </si>
  <si>
    <t>Olemas ka lehel "Kütteväärtused ja heited EU"</t>
  </si>
  <si>
    <t>Sektor</t>
  </si>
  <si>
    <t>Tehnoloogia</t>
  </si>
  <si>
    <t>Saasteaine</t>
  </si>
  <si>
    <t>Väärtus</t>
  </si>
  <si>
    <t>CI_lower</t>
  </si>
  <si>
    <t>CI_upper</t>
  </si>
  <si>
    <t>Kirjandusallikas</t>
  </si>
  <si>
    <t>1.A.4.b.i</t>
  </si>
  <si>
    <t>Olme/elamu põletusseade</t>
  </si>
  <si>
    <t>Table_3-42</t>
  </si>
  <si>
    <t>Uuemad / ökomärgisega ahjud ja boilerid</t>
  </si>
  <si>
    <t>% of PM2.5</t>
  </si>
  <si>
    <t>Goncalves et al. (2010)</t>
  </si>
  <si>
    <t>g/GJ</t>
  </si>
  <si>
    <t>Johansson et al. (2003)</t>
  </si>
  <si>
    <t>NH3</t>
  </si>
  <si>
    <t>Roe et al. (2004)</t>
  </si>
  <si>
    <t>NMVOC</t>
  </si>
  <si>
    <t>EMEP/EEA Guidebook 2009</t>
  </si>
  <si>
    <t>NOx</t>
  </si>
  <si>
    <t>Pettersson et al. (2011)</t>
  </si>
  <si>
    <t>Johansson et al.(2003)</t>
  </si>
  <si>
    <t>Table_3-19</t>
  </si>
  <si>
    <t>Uuemad söepõletustehnikad &lt;1MWth - uuemad ahjud</t>
  </si>
  <si>
    <t>Kivisüsi / kivisöe tahkekütused</t>
  </si>
  <si>
    <t>Zhang et al. (2012)</t>
  </si>
  <si>
    <t>Guidebook (2006) chapter B216</t>
  </si>
  <si>
    <t>Table_3-40</t>
  </si>
  <si>
    <t>Traditsiooniline ahi</t>
  </si>
  <si>
    <t>Puit ja sarnane puidujääde</t>
  </si>
  <si>
    <t>Alves et al. (2011)</t>
  </si>
  <si>
    <t>Table_3-41</t>
  </si>
  <si>
    <t>Energiatõhus ahi</t>
  </si>
  <si>
    <t>Kupiainen &amp; Klimont (2007)</t>
  </si>
  <si>
    <t>Roe et al. (2004) 3)</t>
  </si>
  <si>
    <t>Johansson et al. (2004)</t>
  </si>
  <si>
    <t>Glasius et al. (2005)</t>
  </si>
  <si>
    <t>Table_3-12</t>
  </si>
  <si>
    <t>Kaminad, saunad ja välisoojendid (Outdoor Heaters)</t>
  </si>
  <si>
    <t>Tahkekütused</t>
  </si>
  <si>
    <t>Engelbrecht et al. (2002)</t>
  </si>
  <si>
    <t>Table_3-29</t>
  </si>
  <si>
    <t>Gaasiturbiinid</t>
  </si>
  <si>
    <t>Hildemann et al. (1991), Bond et al. (2006)</t>
  </si>
  <si>
    <t>Nielsen et al. (2010)</t>
  </si>
  <si>
    <t>US EPA (2000)</t>
  </si>
  <si>
    <t>**</t>
  </si>
  <si>
    <t>Table_3-28</t>
  </si>
  <si>
    <t>England et al. (2004), Wien et al. (2004), US EPA (2011)</t>
  </si>
  <si>
    <t>BUWAL (2001)</t>
  </si>
  <si>
    <t>*</t>
  </si>
  <si>
    <t>Table_3-6</t>
  </si>
  <si>
    <t>Biomass</t>
  </si>
  <si>
    <t>Table_3-4</t>
  </si>
  <si>
    <t>Average of Tier 2 EFs for residential gaseous fuel combustion for all technologies</t>
  </si>
  <si>
    <t>Table_3-3</t>
  </si>
  <si>
    <t>Kivisüsi ja pruunsüsi</t>
  </si>
  <si>
    <t>Table_3-5</t>
  </si>
  <si>
    <t>"Muud" vedelkütused</t>
  </si>
  <si>
    <t>Average of Tier 2 EFs for residential liquid fuel combustion for all technologies</t>
  </si>
  <si>
    <t>Table_3-39</t>
  </si>
  <si>
    <t>Lahtinde kamin</t>
  </si>
  <si>
    <t>Goncalves et al. (2012)</t>
  </si>
  <si>
    <t>Table_3-44</t>
  </si>
  <si>
    <t>Pelletahjud ja -boilerid</t>
  </si>
  <si>
    <t>Schmidl et al. (2011)</t>
  </si>
  <si>
    <t>Schmidl et al. (2011) and Johansson et al. (2004)</t>
  </si>
  <si>
    <t>Johansson et al. (2004) and Boman et al. (2011)</t>
  </si>
  <si>
    <t>Denier van der Gon et al. (2015)</t>
  </si>
  <si>
    <t>Table_3-31</t>
  </si>
  <si>
    <t>kolbmootor (Reciprocating Engines)</t>
  </si>
  <si>
    <t>Hernandez et al. (2004)</t>
  </si>
  <si>
    <t>Table_3-49_04</t>
  </si>
  <si>
    <t>Elamud - Uuemad / ökomärgisega ahjud ja boilerid</t>
  </si>
  <si>
    <t>Denier van der Gon et al. (2015) applied on EFs in Table 3.42</t>
  </si>
  <si>
    <t>Table_3-49_05</t>
  </si>
  <si>
    <t>Elamud - Traditsiooniline boiler &lt; 50 kW</t>
  </si>
  <si>
    <t>Denier van der Gon et al. (2015) applied on EFs in Table 3.43</t>
  </si>
  <si>
    <t>Table_3-49_02</t>
  </si>
  <si>
    <t>Elamud - Traditsiooniline ahi</t>
  </si>
  <si>
    <t>Denier van der Gon et al. (2015) applied on EFs in Table 3.40</t>
  </si>
  <si>
    <t>Table_3-49_03</t>
  </si>
  <si>
    <t>Elamud - Kõrgefektiivne ahi</t>
  </si>
  <si>
    <t>Denier van der Gon et al. (2015) applied on EFs in Table 3.41</t>
  </si>
  <si>
    <t>Table_3-49_01</t>
  </si>
  <si>
    <t>Elamud - Avatud kamin</t>
  </si>
  <si>
    <t>Denier van der Gon et al. (2015) applied on EFs in Table 3.39</t>
  </si>
  <si>
    <t>Table_3-49_06</t>
  </si>
  <si>
    <t>Elamud - Pelletahjud ja -boilerid (pelletite põletamine)</t>
  </si>
  <si>
    <t>Denier van der Gon et al. (2015), for BC applied on Schmidl et al. (2011)</t>
  </si>
  <si>
    <t>Table_3-18</t>
  </si>
  <si>
    <t>Väikesed (üksikelamu skaalas, võimsus &lt;= 50 kWth) boilerid</t>
  </si>
  <si>
    <t>US EPA (2011)</t>
  </si>
  <si>
    <t>Italian Ministry for the Environment (2005)</t>
  </si>
  <si>
    <t>Table_3-16</t>
  </si>
  <si>
    <t>Hildemann et al. (1991), Muhlbaier (1981) **</t>
  </si>
  <si>
    <t>DGC (2009)</t>
  </si>
  <si>
    <t>Table_3-15</t>
  </si>
  <si>
    <t>US EPA (1998)</t>
  </si>
  <si>
    <t>Tivari et al. (2012)</t>
  </si>
  <si>
    <t>Table_3-30</t>
  </si>
  <si>
    <t>Statsionaarsed kolbmootorid (reciprocating engines)</t>
  </si>
  <si>
    <t>Table_3-17</t>
  </si>
  <si>
    <t>Ahjud</t>
  </si>
  <si>
    <t>Bond et al. (2004)</t>
  </si>
  <si>
    <t>UBA (2008)</t>
  </si>
  <si>
    <t>Table_3-14</t>
  </si>
  <si>
    <t>Table_3-13</t>
  </si>
  <si>
    <t>Ahjud, kaminad, saunad ja välisoojendid (Outdoor Heaters)</t>
  </si>
  <si>
    <t>Hildemann et al. (1991)</t>
  </si>
  <si>
    <t>Zhang et al. (2000)</t>
  </si>
  <si>
    <t>Lühendid põlemisel tekkivate lenduvate saasteainete kohta:</t>
  </si>
  <si>
    <t>must süsinik, mõõdetakse % PM2.5 suhtes</t>
  </si>
  <si>
    <t>CO - süsnikmonooksiid</t>
  </si>
  <si>
    <t>NH3 - ammoniaak</t>
  </si>
  <si>
    <t>lenduvad orgaanilised ained v.a. metaan</t>
  </si>
  <si>
    <t>NOx - lämmastiku oksiidid</t>
  </si>
  <si>
    <t xml:space="preserve">PM10 - tahked osakesed suurusega alla 10 mikromeetri </t>
  </si>
  <si>
    <t xml:space="preserve">PM2,5 - tahked osakesed suurusega alla 2,5 mikromeetri </t>
  </si>
  <si>
    <t>kõik tahked osakesed</t>
  </si>
  <si>
    <t>TSP emissiooni-faktor</t>
  </si>
  <si>
    <t>TSP kogus</t>
  </si>
  <si>
    <r>
      <t>GWP - globaalsed soojenemispotensiaalid (võrreldes CO</t>
    </r>
    <r>
      <rPr>
        <b/>
        <u/>
        <vertAlign val="subscript"/>
        <sz val="10"/>
        <rFont val="Arial"/>
        <family val="2"/>
      </rPr>
      <t>2</t>
    </r>
    <r>
      <rPr>
        <b/>
        <u/>
        <sz val="10"/>
        <rFont val="Arial"/>
        <family val="2"/>
      </rPr>
      <t>-ga)</t>
    </r>
  </si>
  <si>
    <t>Ühikuteisendus:</t>
  </si>
  <si>
    <t>Elekter</t>
  </si>
  <si>
    <t>kWh/a</t>
  </si>
  <si>
    <t>Tavaline võrguelekter</t>
  </si>
  <si>
    <t>Päritolutunnistusega võrguelekter (taastuvelekter)</t>
  </si>
  <si>
    <t>Kohapeal toodetud taastuvelekter</t>
  </si>
  <si>
    <t>KE033: ELEKTRIJAAMADE TOODANG JA ENERGIA TOOTMISEKS TARBITUD KÜTUS. Statistika andmebaas</t>
  </si>
  <si>
    <r>
      <t>Oil Shale</t>
    </r>
    <r>
      <rPr>
        <b/>
        <vertAlign val="subscript"/>
        <sz val="10"/>
        <rFont val="Arial"/>
        <family val="2"/>
        <charset val="186"/>
      </rPr>
      <t>PC</t>
    </r>
    <r>
      <rPr>
        <b/>
        <sz val="10"/>
        <rFont val="Arial"/>
        <family val="2"/>
        <charset val="186"/>
      </rPr>
      <t xml:space="preserve"> (pulverised combustion)</t>
    </r>
  </si>
  <si>
    <t>TJ</t>
  </si>
  <si>
    <t>Carbon Emission Factor, tC/TJ</t>
  </si>
  <si>
    <r>
      <t>heide, t CO</t>
    </r>
    <r>
      <rPr>
        <b/>
        <vertAlign val="subscript"/>
        <sz val="10"/>
        <color indexed="30"/>
        <rFont val="Arial"/>
        <family val="2"/>
        <charset val="186"/>
      </rPr>
      <t>2</t>
    </r>
  </si>
  <si>
    <r>
      <t>CO</t>
    </r>
    <r>
      <rPr>
        <b/>
        <vertAlign val="subscript"/>
        <sz val="10"/>
        <color indexed="30"/>
        <rFont val="Arial"/>
        <family val="2"/>
        <charset val="186"/>
      </rPr>
      <t>2</t>
    </r>
  </si>
  <si>
    <t>CH4 and N2O emission factors by fuel, kg/TJ</t>
  </si>
  <si>
    <t>heide, t CH4 või N2O</t>
  </si>
  <si>
    <t>CH4</t>
  </si>
  <si>
    <t>N2O</t>
  </si>
  <si>
    <r>
      <t>t CO</t>
    </r>
    <r>
      <rPr>
        <b/>
        <vertAlign val="subscript"/>
        <sz val="10"/>
        <color indexed="30"/>
        <rFont val="Arial"/>
        <family val="2"/>
        <charset val="186"/>
      </rPr>
      <t>2 eq</t>
    </r>
  </si>
  <si>
    <r>
      <t xml:space="preserve">Oil Shale </t>
    </r>
    <r>
      <rPr>
        <b/>
        <vertAlign val="subscript"/>
        <sz val="10"/>
        <rFont val="Arial"/>
        <family val="2"/>
        <charset val="186"/>
      </rPr>
      <t>FBC</t>
    </r>
    <r>
      <rPr>
        <b/>
        <sz val="10"/>
        <rFont val="Arial"/>
        <family val="2"/>
        <charset val="186"/>
      </rPr>
      <t xml:space="preserve"> (fludised bed combustion)</t>
    </r>
  </si>
  <si>
    <t>Milled Peat</t>
  </si>
  <si>
    <r>
      <t>CO</t>
    </r>
    <r>
      <rPr>
        <b/>
        <vertAlign val="subscript"/>
        <sz val="10"/>
        <color indexed="30"/>
        <rFont val="Arial"/>
        <family val="2"/>
        <charset val="186"/>
      </rPr>
      <t>2 eq</t>
    </r>
  </si>
  <si>
    <t>BIOMASS</t>
  </si>
  <si>
    <t>Solid Biomass</t>
  </si>
  <si>
    <t>Wood and wood waste</t>
  </si>
  <si>
    <t>CO2 wood</t>
  </si>
  <si>
    <t>CO2 Black liqour</t>
  </si>
  <si>
    <t>CO2</t>
  </si>
  <si>
    <t xml:space="preserve">CH4 Solid </t>
  </si>
  <si>
    <t>Total CH4</t>
  </si>
  <si>
    <t xml:space="preserve">N2OSolid </t>
  </si>
  <si>
    <t>Total N2O</t>
  </si>
  <si>
    <t>Natural Gas</t>
  </si>
  <si>
    <t>Shale Oil (Heavy fraction)</t>
  </si>
  <si>
    <t>Gaseous biomass landfill and SW gas</t>
  </si>
  <si>
    <t>Municipal Wastes</t>
  </si>
  <si>
    <t>t</t>
  </si>
  <si>
    <t>Oil Shale Gas</t>
  </si>
  <si>
    <t>Tuul</t>
  </si>
  <si>
    <t>Päike</t>
  </si>
  <si>
    <t>Hüdro</t>
  </si>
  <si>
    <t>Teisendusfaktor TJ &gt; GWh</t>
  </si>
  <si>
    <t>Teisendusfaktor GWh &gt; TJ</t>
  </si>
  <si>
    <t>Toodetud elekter</t>
  </si>
  <si>
    <t>GWh</t>
  </si>
  <si>
    <t>TOTAL</t>
  </si>
  <si>
    <t>TOTAL CO2</t>
  </si>
  <si>
    <t>kt</t>
  </si>
  <si>
    <t>TOTAL CH4</t>
  </si>
  <si>
    <t>TOTAL N2O</t>
  </si>
  <si>
    <t>TOTAL CO2 eq.</t>
  </si>
  <si>
    <t>KONTROLL</t>
  </si>
  <si>
    <t>Elektri eriheide</t>
  </si>
  <si>
    <t>kt CO2/TJ</t>
  </si>
  <si>
    <t>kt CO2 eq./TJ</t>
  </si>
  <si>
    <t>t CO2/TJ</t>
  </si>
  <si>
    <t>t CO2 eq./TJ</t>
  </si>
  <si>
    <t>Eesti elektri brutotootmine</t>
  </si>
  <si>
    <t>kt CO2/GWh</t>
  </si>
  <si>
    <t>Halli elektri eriheide</t>
  </si>
  <si>
    <t>kt CO2 eq./GWh</t>
  </si>
  <si>
    <t>Elektrijaamade kasutegur bruto</t>
  </si>
  <si>
    <t>%</t>
  </si>
  <si>
    <t>kt/TJ</t>
  </si>
  <si>
    <t>t/TJ=kg/GJ=g/MJ</t>
  </si>
  <si>
    <t>kg/TJ=g/GJ</t>
  </si>
  <si>
    <t>g/GJ = kg/TJ</t>
  </si>
  <si>
    <t>Sector</t>
  </si>
  <si>
    <t>Technology</t>
  </si>
  <si>
    <t>Fuel</t>
  </si>
  <si>
    <t>Pollutant</t>
  </si>
  <si>
    <t>Value</t>
  </si>
  <si>
    <t>Unit</t>
  </si>
  <si>
    <t>Reference</t>
  </si>
  <si>
    <t>1.A.1.a</t>
  </si>
  <si>
    <t>Public electricity and heat production</t>
  </si>
  <si>
    <t>Gas Turbines</t>
  </si>
  <si>
    <t>Gas Oil</t>
  </si>
  <si>
    <t>Hildemann et al., 1981 &amp; Bond et al., 2006</t>
  </si>
  <si>
    <t>Gaseous Fuels</t>
  </si>
  <si>
    <t>BUWAL, 2001</t>
  </si>
  <si>
    <t>Assumed equal to PM2.5</t>
  </si>
  <si>
    <t>See note in Guidebook chapter</t>
  </si>
  <si>
    <t>Large stationary CI reciprocating engines</t>
  </si>
  <si>
    <t>Hernandez et al., 2004</t>
  </si>
  <si>
    <t>Benzo(b)fluoranthene</t>
  </si>
  <si>
    <t>mg/GJ</t>
  </si>
  <si>
    <t>US EPA (1996), chapter 3.3 ("Less than" value based on method detection limits)</t>
  </si>
  <si>
    <t>Table_3-20</t>
  </si>
  <si>
    <t>Stationary reciprocating Engines - gas-fired</t>
  </si>
  <si>
    <t>Natural gas</t>
  </si>
  <si>
    <t>US EPA (1996), chapter 3.3</t>
  </si>
  <si>
    <t>Fluid Bed Boilers</t>
  </si>
  <si>
    <t>Hard Coal</t>
  </si>
  <si>
    <t>µg/GJ</t>
  </si>
  <si>
    <t>Wenborn et al., 1999</t>
  </si>
  <si>
    <t>HCB</t>
  </si>
  <si>
    <t>Grochowalski &amp; Konieczyński, 2008</t>
  </si>
  <si>
    <t>Nielsen et al., 2010</t>
  </si>
  <si>
    <t>Benzo(a)pyrene</t>
  </si>
  <si>
    <t>US EPA (1998), chapter 1.1</t>
  </si>
  <si>
    <t>Brown Coal</t>
  </si>
  <si>
    <t>European Commission (2006)</t>
  </si>
  <si>
    <t>US EPA (1998), chapter 1.7</t>
  </si>
  <si>
    <t>SOx</t>
  </si>
  <si>
    <t>Gas oil</t>
  </si>
  <si>
    <t>Table_3-7</t>
  </si>
  <si>
    <t>US EPA (2003), chapter 1.6</t>
  </si>
  <si>
    <t>Gaseous fuels</t>
  </si>
  <si>
    <t>US EPA (1998), chapter 1.4</t>
  </si>
  <si>
    <t>Kupiainen and Klimont (2007)</t>
  </si>
  <si>
    <t>PCB</t>
  </si>
  <si>
    <t>ng WHO-TEG/GJ</t>
  </si>
  <si>
    <t>Table_3-11</t>
  </si>
  <si>
    <t>Dry Bottom Boilers</t>
  </si>
  <si>
    <t>Residual Oil</t>
  </si>
  <si>
    <t>US EPA (1998), chapter 1.3</t>
  </si>
  <si>
    <t>US EPA (2010), chapter 1.3</t>
  </si>
  <si>
    <t>Table_3-10</t>
  </si>
  <si>
    <t>Wet and Dry Bottom Boilers</t>
  </si>
  <si>
    <t>Brown Coal/Lignite</t>
  </si>
  <si>
    <t>Table_3-9</t>
  </si>
  <si>
    <t>Coking Coal, Steam Coal &amp; Sub-Bituminous Coal</t>
  </si>
  <si>
    <t>Wood and wood waste (clean wood waste)</t>
  </si>
  <si>
    <t>Wet Bottom Boilers</t>
  </si>
  <si>
    <t>US EPA (1998), chapter 1.4 ("Less than" value based on method detection limits)</t>
  </si>
  <si>
    <t>US EPA (2000), chapter 3.1</t>
  </si>
  <si>
    <t>Benzo(k)fluoranthene</t>
  </si>
  <si>
    <t>API, 1998</t>
  </si>
  <si>
    <t>Table_3-2</t>
  </si>
  <si>
    <t>ng I-TEQ/GJ</t>
  </si>
  <si>
    <t>Kakareka et al. (2004)</t>
  </si>
  <si>
    <t>Heavy Fuel Oil</t>
  </si>
  <si>
    <t>Bailey, 2001</t>
  </si>
  <si>
    <t>See Note in Guidebook Chapter</t>
  </si>
  <si>
    <t>ng WHO-TEQ/GJ</t>
  </si>
  <si>
    <t>http://efdb.apps.eea.europa.eu/?source=%7B%22query%22%3A%7B%22bool%22%3A%7B%22must%22%3A%7B%22match_all%22%3A%7B%7D%7D%2C%22filter%22%3A%7B%22bool%22%3A%7B%22must%22%3A%5B%7B%22bool%22%3A%7B%22should%22%3A%5B%7B%22term%22%3A%7B%22Pollutant%22%3A%22CH4%22%7D%7D%2C%7B%22term%22%3A%7B%22Pollutant%22%3A%22CO2%22%7D%7D%2C%7B%22term%22%3A%7B%22Pollutant%22%3A%22N2O%22%7D%7D%2C%7B%22term%22%3A%7B%22Pollutant%22%3A%22NH3%22%7D%7D%2C%7B%22term%22%3A%7B%22Pollutant%22%3A%22BC%22%7D%7D%2C%7B%22term%22%3A%7B%22Pollutant%22%3A%22Benzo(a)pyrene%22%7D%7D%2C%7B%22term%22%3A%7B%22Pollutant%22%3A%22Benzo(b)fluoranthene%22%7D%7D%2C%7B%22term%22%3A%7B%22Pollutant%22%3A%22Benzo(k)fluoranthene%22%7D%7D%2C%7B%22term%22%3A%7B%22Pollutant%22%3A%22CO%22%7D%7D%2C%7B%22term%22%3A%7B%22Pollutant%22%3A%22NMVOC%22%7D%7D%2C%7B%22term%22%3A%7B%22Pollutant%22%3A%22NOx%22%7D%7D%2C%7B%22term%22%3A%7B%22Pollutant%22%3A%22HCB%22%7D%7D%2C%7B%22term%22%3A%7B%22Pollutant%22%3A%22PCB%22%7D%7D%2C%7B%22term%22%3A%7B%22Pollutant%22%3A%22PM10%22%7D%7D%2C%7B%22term%22%3A%7B%22Pollutant%22%3A%22PM2.5%22%7D%7D%2C%7B%22term%22%3A%7B%22Pollutant%22%3A%22SOx%22%7D%7D%2C%7B%22term%22%3A%7B%22Pollutant%22%3A%22TSP%22%7D%7D%5D%7D%7D%2C%7B%22bool%22%3A%7B%22should%22%3A%5B%7B%22term%22%3A%7B%22Fuel%22%3A%22%27Other%27%20Liquid%20Fuels%22%7D%7D%2C%7B%22term%22%3A%7B%22Fuel%22%3A%22Coal%20Fuels%22%7D%7D%2C%7B%22term%22%3A%7B%22Fuel%22%3A%22Hard%20Coal%20and%20Brown%20Coal%22%7D%7D%2C%7B%22term%22%3A%7B%22Fuel%22%3A%22Solid%20Fuel%20(not%20biomass)%22%7D%7D%2C%7B%22term%22%3A%7B%22Fuel%22%3A%22Wood%22%7D%7D%2C%7B%22term%22%3A%7B%22Fuel%22%3A%22Wood%20and%20similar%20wood%20waste%22%7D%7D%2C%7B%22term%22%3A%7B%22Fuel%22%3A%22Biomass%22%7D%7D%2C%7B%22term%22%3A%7B%22Fuel%22%3A%22Brown%20Coal%22%7D%7D%2C%7B%22term%22%3A%7B%22Fuel%22%3A%22Brown%20Coal%2FLignite%22%7D%7D%2C%7B%22term%22%3A%7B%22Fuel%22%3A%22Coking%20Coal%22%7D%7D%2C%7B%22term%22%3A%7B%22Fuel%22%3A%22Gas%20Oil%22%7D%7D%2C%7B%22term%22%3A%7B%22Fuel%22%3A%22Gas%20oil%22%7D%7D%2C%7B%22term%22%3A%7B%22Fuel%22%3A%22Gaseous%20Fuels%22%7D%7D%2C%7B%22term%22%3A%7B%22Fuel%22%3A%22Gaseous%20fuels%22%7D%7D%2C%7B%22term%22%3A%7B%22Fuel%22%3A%22Hard%20Coal%22%7D%7D%2C%7B%22term%22%3A%7B%22Fuel%22%3A%22Heavy%20Fuel%20Oil%22%7D%7D%2C%7B%22term%22%3A%7B%22Fuel%22%3A%22Natural%20Gas%22%7D%7D%2C%7B%22term%22%3A%7B%22Fuel%22%3A%22Natural%20gas%22%7D%7D%2C%7B%22term%22%3A%7B%22Fuel%22%3A%22Residual%20Oil%22%7D%7D%2C%7B%22term%22%3A%7B%22Fuel%22%3A%22Wood%20and%20wood%20waste%20(clean%20wood%20waste)%22%7D%7D%2C%7B%22term%22%3A%7B%22Fuel%22%3A%22Steam%20Coal%20%26%20Sub-Bituminous%20Coal%22%7D%7D%5D%7D%7D%2C%7B%22bool%22%3A%7B%22should%22%3A%5B%7B%22term%22%3A%7B%22code%22%3A%221.A.1.a%20Public%20electricity%20and%20heat%20production%22%7D%7D%5D%7D%7D%5D%7D%7D%7D%7D%2C%22display_type%22%3A%22tabular%22%7D</t>
  </si>
  <si>
    <t>Allikas:</t>
  </si>
  <si>
    <t>2006 IPCC</t>
  </si>
  <si>
    <r>
      <t xml:space="preserve">Table 3.33. </t>
    </r>
    <r>
      <rPr>
        <sz val="12"/>
        <color rgb="FF000000"/>
        <rFont val="Times New Roman"/>
        <family val="1"/>
      </rPr>
      <t>CH</t>
    </r>
    <r>
      <rPr>
        <vertAlign val="subscript"/>
        <sz val="12"/>
        <color rgb="FF000000"/>
        <rFont val="Times New Roman"/>
        <family val="1"/>
      </rPr>
      <t>4</t>
    </r>
    <r>
      <rPr>
        <sz val="12"/>
        <color rgb="FF000000"/>
        <rFont val="Times New Roman"/>
        <family val="1"/>
      </rPr>
      <t xml:space="preserve"> and N</t>
    </r>
    <r>
      <rPr>
        <vertAlign val="subscript"/>
        <sz val="12"/>
        <color rgb="FF000000"/>
        <rFont val="Times New Roman"/>
        <family val="1"/>
      </rPr>
      <t>2</t>
    </r>
    <r>
      <rPr>
        <sz val="12"/>
        <color rgb="FF000000"/>
        <rFont val="Times New Roman"/>
        <family val="1"/>
      </rPr>
      <t>O emission factors for small combustion of fuels, kg/TJ</t>
    </r>
  </si>
  <si>
    <t xml:space="preserve">Oil </t>
  </si>
  <si>
    <t xml:space="preserve">2006 IPCC </t>
  </si>
  <si>
    <t xml:space="preserve">Coal (commercial) </t>
  </si>
  <si>
    <t xml:space="preserve">Coal (residential, agriculture) </t>
  </si>
  <si>
    <t xml:space="preserve">Oil shale (commercial) </t>
  </si>
  <si>
    <t xml:space="preserve">Oil shale </t>
  </si>
  <si>
    <t xml:space="preserve">Peat/peat briquette (commercial) </t>
  </si>
  <si>
    <t xml:space="preserve">Peat/peat briquette (residential, agriculture) </t>
  </si>
  <si>
    <t xml:space="preserve">Wood </t>
  </si>
  <si>
    <t>kg/aasta</t>
  </si>
  <si>
    <r>
      <t>CO</t>
    </r>
    <r>
      <rPr>
        <b/>
        <vertAlign val="subscript"/>
        <sz val="10"/>
        <rFont val="Arial"/>
        <family val="2"/>
      </rPr>
      <t>2</t>
    </r>
    <r>
      <rPr>
        <b/>
        <sz val="10"/>
        <rFont val="Arial"/>
        <family val="2"/>
      </rPr>
      <t xml:space="preserve"> kogus</t>
    </r>
  </si>
  <si>
    <r>
      <t>* CO</t>
    </r>
    <r>
      <rPr>
        <vertAlign val="subscript"/>
        <sz val="10"/>
        <rFont val="Arial"/>
        <family val="2"/>
      </rPr>
      <t>2e</t>
    </r>
    <r>
      <rPr>
        <sz val="10"/>
        <rFont val="Arial"/>
        <family val="2"/>
        <charset val="186"/>
      </rPr>
      <t xml:space="preserve"> = CO</t>
    </r>
    <r>
      <rPr>
        <vertAlign val="subscript"/>
        <sz val="10"/>
        <rFont val="Arial"/>
        <family val="2"/>
      </rPr>
      <t>2</t>
    </r>
    <r>
      <rPr>
        <sz val="10"/>
        <rFont val="Arial"/>
        <family val="2"/>
        <charset val="186"/>
      </rPr>
      <t xml:space="preserve"> + 25*CH</t>
    </r>
    <r>
      <rPr>
        <vertAlign val="subscript"/>
        <sz val="10"/>
        <rFont val="Arial"/>
        <family val="2"/>
      </rPr>
      <t>4</t>
    </r>
    <r>
      <rPr>
        <sz val="10"/>
        <rFont val="Arial"/>
        <family val="2"/>
        <charset val="186"/>
      </rPr>
      <t xml:space="preserve"> + 298*N</t>
    </r>
    <r>
      <rPr>
        <vertAlign val="subscript"/>
        <sz val="10"/>
        <rFont val="Arial"/>
        <family val="2"/>
      </rPr>
      <t>2</t>
    </r>
    <r>
      <rPr>
        <sz val="10"/>
        <rFont val="Arial"/>
        <family val="2"/>
        <charset val="186"/>
      </rPr>
      <t>O (t/aastas), on summaarne kavuhoonegaaside heide CO</t>
    </r>
    <r>
      <rPr>
        <vertAlign val="subscript"/>
        <sz val="10"/>
        <rFont val="Arial"/>
        <family val="2"/>
      </rPr>
      <t>2</t>
    </r>
    <r>
      <rPr>
        <sz val="10"/>
        <rFont val="Arial"/>
        <family val="2"/>
        <charset val="186"/>
      </rPr>
      <t xml:space="preserve"> ekvivalentides. Arvutuses on arvesse võetud, et atmosfääris on CH</t>
    </r>
    <r>
      <rPr>
        <vertAlign val="subscript"/>
        <sz val="10"/>
        <rFont val="Arial"/>
        <family val="2"/>
      </rPr>
      <t>4</t>
    </r>
    <r>
      <rPr>
        <sz val="10"/>
        <rFont val="Arial"/>
        <family val="2"/>
        <charset val="186"/>
      </rPr>
      <t xml:space="preserve"> 25 korda ja N</t>
    </r>
    <r>
      <rPr>
        <vertAlign val="subscript"/>
        <sz val="10"/>
        <rFont val="Arial"/>
        <family val="2"/>
      </rPr>
      <t>2</t>
    </r>
    <r>
      <rPr>
        <sz val="10"/>
        <rFont val="Arial"/>
        <family val="2"/>
        <charset val="186"/>
      </rPr>
      <t>O 298 korda mõjusam kasvuhoonegaas kui CO</t>
    </r>
    <r>
      <rPr>
        <vertAlign val="subscript"/>
        <sz val="10"/>
        <rFont val="Arial"/>
        <family val="2"/>
      </rPr>
      <t>2</t>
    </r>
    <r>
      <rPr>
        <sz val="10"/>
        <rFont val="Arial"/>
        <family val="2"/>
        <charset val="186"/>
      </rPr>
      <t>.  Taastuvate kütuste korral ei arvestata CO</t>
    </r>
    <r>
      <rPr>
        <vertAlign val="subscript"/>
        <sz val="10"/>
        <rFont val="Arial"/>
        <family val="2"/>
      </rPr>
      <t>2</t>
    </r>
    <r>
      <rPr>
        <sz val="10"/>
        <rFont val="Arial"/>
        <family val="2"/>
        <charset val="186"/>
      </rPr>
      <t xml:space="preserve"> kasvuhoonegaaside summaarse heite koostisesse, kuna tegemist on looduslikust ringest pärit süsinikuga, arvestatakse vaid CH</t>
    </r>
    <r>
      <rPr>
        <vertAlign val="subscript"/>
        <sz val="10"/>
        <rFont val="Arial"/>
        <family val="2"/>
      </rPr>
      <t>4</t>
    </r>
    <r>
      <rPr>
        <sz val="10"/>
        <rFont val="Arial"/>
        <family val="2"/>
        <charset val="186"/>
      </rPr>
      <t xml:space="preserve"> ja N</t>
    </r>
    <r>
      <rPr>
        <vertAlign val="subscript"/>
        <sz val="10"/>
        <rFont val="Arial"/>
        <family val="2"/>
      </rPr>
      <t>2</t>
    </r>
    <r>
      <rPr>
        <sz val="10"/>
        <rFont val="Arial"/>
        <family val="2"/>
        <charset val="186"/>
      </rPr>
      <t>O heidet.</t>
    </r>
  </si>
  <si>
    <t>3.2.6.</t>
  </si>
  <si>
    <t>Other sectors (CRF 1.A.4)</t>
  </si>
  <si>
    <t>1.A.4.b Residential (Households)</t>
  </si>
  <si>
    <r>
      <rPr>
        <b/>
        <sz val="11"/>
        <color theme="1"/>
        <rFont val="Calibri"/>
        <family val="2"/>
        <scheme val="minor"/>
      </rPr>
      <t>Pöördtabel - Table 3.11</t>
    </r>
    <r>
      <rPr>
        <sz val="11"/>
        <color theme="1"/>
        <rFont val="Calibri"/>
        <family val="2"/>
        <charset val="186"/>
        <scheme val="minor"/>
      </rPr>
      <t>. NO</t>
    </r>
    <r>
      <rPr>
        <vertAlign val="subscript"/>
        <sz val="11"/>
        <color theme="1"/>
        <rFont val="Calibri"/>
        <family val="2"/>
        <scheme val="minor"/>
      </rPr>
      <t>x</t>
    </r>
    <r>
      <rPr>
        <sz val="11"/>
        <color theme="1"/>
        <rFont val="Calibri"/>
        <family val="2"/>
        <charset val="186"/>
        <scheme val="minor"/>
      </rPr>
      <t xml:space="preserve"> emission factors from Fuel combustion (kg/TJ)</t>
    </r>
  </si>
  <si>
    <r>
      <rPr>
        <b/>
        <sz val="11"/>
        <color theme="1"/>
        <rFont val="Calibri"/>
        <family val="2"/>
        <scheme val="minor"/>
      </rPr>
      <t>Pöördtabel - Table 3.12</t>
    </r>
    <r>
      <rPr>
        <sz val="11"/>
        <color theme="1"/>
        <rFont val="Calibri"/>
        <family val="2"/>
        <charset val="186"/>
        <scheme val="minor"/>
      </rPr>
      <t>. CO emission factors from Fuel combustion (kg/TJ)</t>
    </r>
  </si>
  <si>
    <r>
      <rPr>
        <b/>
        <sz val="11"/>
        <color theme="1"/>
        <rFont val="Calibri"/>
        <family val="2"/>
        <scheme val="minor"/>
      </rPr>
      <t>Pöördtabel - Table 3.13</t>
    </r>
    <r>
      <rPr>
        <sz val="11"/>
        <color theme="1"/>
        <rFont val="Calibri"/>
        <family val="2"/>
        <charset val="186"/>
        <scheme val="minor"/>
      </rPr>
      <t>. NMVOC emission factors from Fuel combustion (kg/TJ)</t>
    </r>
  </si>
  <si>
    <t>lk 119</t>
  </si>
  <si>
    <r>
      <t>b.  Residential</t>
    </r>
    <r>
      <rPr>
        <vertAlign val="superscript"/>
        <sz val="9"/>
        <rFont val="Times New Roman"/>
        <family val="1"/>
      </rPr>
      <t>(13)</t>
    </r>
  </si>
  <si>
    <t/>
  </si>
  <si>
    <t>Liquid fuels</t>
  </si>
  <si>
    <t>Solid fuels</t>
  </si>
  <si>
    <r>
      <t>Other fossil fuels</t>
    </r>
    <r>
      <rPr>
        <vertAlign val="superscript"/>
        <sz val="9"/>
        <rFont val="Times New Roman"/>
        <family val="1"/>
      </rPr>
      <t>(4)</t>
    </r>
  </si>
  <si>
    <t>NO</t>
  </si>
  <si>
    <r>
      <t>Peat</t>
    </r>
    <r>
      <rPr>
        <vertAlign val="superscript"/>
        <sz val="9"/>
        <rFont val="Times New Roman"/>
        <family val="1"/>
      </rPr>
      <t>(5)</t>
    </r>
  </si>
  <si>
    <r>
      <t>Biomass</t>
    </r>
    <r>
      <rPr>
        <vertAlign val="superscript"/>
        <sz val="9"/>
        <rFont val="Times New Roman"/>
        <family val="1"/>
      </rPr>
      <t>(6)</t>
    </r>
  </si>
  <si>
    <t>GREENHOUSE GAS SOURCE AND SINK CATEGORIES</t>
  </si>
  <si>
    <t>IMPLIED EMISSION FACTORS</t>
  </si>
  <si>
    <r>
      <t xml:space="preserve"> CO</t>
    </r>
    <r>
      <rPr>
        <b/>
        <vertAlign val="subscript"/>
        <sz val="9"/>
        <rFont val="Times New Roman"/>
        <family val="1"/>
      </rPr>
      <t>2</t>
    </r>
    <r>
      <rPr>
        <b/>
        <vertAlign val="superscript"/>
        <sz val="9"/>
        <rFont val="Times New Roman"/>
        <family val="1"/>
      </rPr>
      <t xml:space="preserve">(1)   </t>
    </r>
    <r>
      <rPr>
        <b/>
        <sz val="9"/>
        <rFont val="Times New Roman"/>
        <family val="1"/>
      </rPr>
      <t xml:space="preserve">     </t>
    </r>
  </si>
  <si>
    <r>
      <t>CH</t>
    </r>
    <r>
      <rPr>
        <b/>
        <vertAlign val="subscript"/>
        <sz val="9"/>
        <rFont val="Times New Roman"/>
        <family val="1"/>
      </rPr>
      <t>4</t>
    </r>
  </si>
  <si>
    <r>
      <t>N</t>
    </r>
    <r>
      <rPr>
        <b/>
        <vertAlign val="subscript"/>
        <sz val="9"/>
        <rFont val="Times New Roman"/>
        <family val="1"/>
      </rPr>
      <t>2</t>
    </r>
    <r>
      <rPr>
        <b/>
        <sz val="9"/>
        <rFont val="Times New Roman"/>
        <family val="1"/>
      </rPr>
      <t>O</t>
    </r>
  </si>
  <si>
    <t>(t/TJ)</t>
  </si>
  <si>
    <t>(kg/TJ)</t>
  </si>
  <si>
    <t>Table1.A(a)s4</t>
  </si>
  <si>
    <t>https://unfccc.int/ghg-inventories-annex-i-parties/2020</t>
  </si>
  <si>
    <t>Vastavatest andmetest valida Estonia, CRF ja tabelid alla laadida. Võtta viimase, 2020 aasta sõidukite andmed, tabelid Table1A(a)s4, veerg D-F, read23-29.</t>
  </si>
  <si>
    <t>Tabelid: 3.9 lk 84-85 ja 3.10 lk 86-87, 3.11-3.13 lk 87 - suurenergeetika ja siin lehel all lõpus tabel 3.33 lk 119 ja osa tabelist Table1.A(a)s4 - kodumajapidamised</t>
  </si>
  <si>
    <t>Antud andmeid kasutatud, kui Table 3.33 vastavat väärtust pole</t>
  </si>
  <si>
    <t>m3/aasta</t>
  </si>
  <si>
    <t>ruumiühikutes gaas</t>
  </si>
  <si>
    <t>ruumiühikutes puit</t>
  </si>
  <si>
    <r>
      <t>GJ/1000 m</t>
    </r>
    <r>
      <rPr>
        <vertAlign val="superscript"/>
        <sz val="10"/>
        <color rgb="FF000000"/>
        <rFont val="Times New Roman"/>
        <family val="1"/>
      </rPr>
      <t>3</t>
    </r>
    <r>
      <rPr>
        <sz val="10"/>
        <color rgb="FF000000"/>
        <rFont val="Times New Roman"/>
        <family val="1"/>
      </rPr>
      <t xml:space="preserve"> = MJ/ m</t>
    </r>
    <r>
      <rPr>
        <vertAlign val="superscript"/>
        <sz val="10"/>
        <color rgb="FF000000"/>
        <rFont val="Times New Roman"/>
        <family val="1"/>
      </rPr>
      <t>3</t>
    </r>
  </si>
  <si>
    <r>
      <t>CO</t>
    </r>
    <r>
      <rPr>
        <b/>
        <u/>
        <vertAlign val="subscript"/>
        <sz val="10"/>
        <rFont val="Arial"/>
        <family val="2"/>
      </rPr>
      <t>2e</t>
    </r>
    <r>
      <rPr>
        <b/>
        <u/>
        <sz val="10"/>
        <rFont val="Arial"/>
        <family val="2"/>
      </rPr>
      <t xml:space="preserve"> kogus*</t>
    </r>
  </si>
  <si>
    <t>Olemas ka lehel "Heited väikesed kütteseadmed EU"</t>
  </si>
  <si>
    <t>Olemas ka lehel "Heited suured kütteseadmed EU"</t>
  </si>
  <si>
    <t>t/TJ</t>
  </si>
  <si>
    <t>2020. aasta taastuva osakaal 25%</t>
  </si>
  <si>
    <t>MJ/a</t>
  </si>
  <si>
    <t>GJ/aasta</t>
  </si>
  <si>
    <t xml:space="preserve">Kaugkütte pakkuja </t>
  </si>
  <si>
    <t>Ümberarvutus vatt-tundidest kilodžaulideks</t>
  </si>
  <si>
    <t>Katlamaja rippmenüü valikud</t>
  </si>
  <si>
    <t>SW Energia</t>
  </si>
  <si>
    <t>Tõravere katlamaja</t>
  </si>
  <si>
    <t>Keskkonnaloa nr</t>
  </si>
  <si>
    <t>L.ÕV.TM-43364</t>
  </si>
  <si>
    <t>Torni tn 1, Tõravere alevik, Nõo vald, Tartu maakond</t>
  </si>
  <si>
    <t>Puiduhake</t>
  </si>
  <si>
    <t>Puiduhake (puistekuupmeeter)</t>
  </si>
  <si>
    <t>Küttepuude teisendus massiühikule</t>
  </si>
  <si>
    <t>MWh/aastas</t>
  </si>
  <si>
    <t>Kasutatav kütus ja jäätmed</t>
  </si>
  <si>
    <t>Energia tootmine, MWh/a</t>
  </si>
  <si>
    <t>Kütuse liik</t>
  </si>
  <si>
    <t>KN kood</t>
  </si>
  <si>
    <t>KN nimetus</t>
  </si>
  <si>
    <t>Tegevusala või tootmisprotsess</t>
  </si>
  <si>
    <t>Soojus ja aur</t>
  </si>
  <si>
    <t>SNAP kood</t>
  </si>
  <si>
    <t>Kütuse ja jäätmete kogus aastas</t>
  </si>
  <si>
    <t>Kokku</t>
  </si>
  <si>
    <t>Omatarve</t>
  </si>
  <si>
    <t>Müük</t>
  </si>
  <si>
    <t>Kogus</t>
  </si>
  <si>
    <t>Tahke kütus</t>
  </si>
  <si>
    <t>puiduhake ja puidujäätmed</t>
  </si>
  <si>
    <t>010203b - Piirkondlikud katlamajad - põletusseade</t>
  </si>
  <si>
    <t>&lt; 20 MW (katlad)</t>
  </si>
  <si>
    <t>tonni</t>
  </si>
  <si>
    <t>Vedelkütus</t>
  </si>
  <si>
    <t>Põlevkiviõli (raske fraktsioon)</t>
  </si>
  <si>
    <t>põlevkiviõli</t>
  </si>
  <si>
    <t>Tahked osakesed, summaarsed</t>
  </si>
  <si>
    <t>Lämmastikdioksiid</t>
  </si>
  <si>
    <t>Süsinikmonooksiid</t>
  </si>
  <si>
    <t>Lenduvad orgaanilised ühendid kütuse põletamisel</t>
  </si>
  <si>
    <t>Kasutatud aastaaruanne</t>
  </si>
  <si>
    <t>Kasutatud aastaaruanne viide</t>
  </si>
  <si>
    <t>https://kotkas.envir.ee/annual_reports_registry/view?search=1&amp;nav_tab=annual_reports_registry&amp;s__permit_nr_like=L.%C3%95V.TM-43364&amp;s__owner_name=&amp;s__year=2020&amp;annual_report_id=24575</t>
  </si>
  <si>
    <t>Viide aruandele</t>
  </si>
  <si>
    <t>2.5. Kütuste ning jäätmete kasutamine ja energia tootmine tegevusalade kaupa</t>
  </si>
  <si>
    <t>Puiduhake, t</t>
  </si>
  <si>
    <t>Kopeeri aruandlusaastast siia vajalikud andmed (lae aruande pdf alla ja ava wordi failina, seejärel kopeeri vajalikud tabelid tervikuna siia)</t>
  </si>
  <si>
    <t>-</t>
  </si>
  <si>
    <t>Nimetus aastaaruannetes</t>
  </si>
  <si>
    <t>https://kotkas.envir.ee/permits/public_index</t>
  </si>
  <si>
    <t>https://kotkas.envir.ee/annual_reports_registry</t>
  </si>
  <si>
    <t>Selgitused</t>
  </si>
  <si>
    <r>
      <t>Biokütused, mille korral ei arvestata CO</t>
    </r>
    <r>
      <rPr>
        <b/>
        <vertAlign val="subscript"/>
        <sz val="10"/>
        <rFont val="Arial"/>
        <family val="2"/>
      </rPr>
      <t>2</t>
    </r>
    <r>
      <rPr>
        <b/>
        <sz val="10"/>
        <rFont val="Arial"/>
        <family val="2"/>
      </rPr>
      <t xml:space="preserve"> heidet on märgitud heleroheliste tulpadega</t>
    </r>
  </si>
  <si>
    <t>Värvikoodid tabelites</t>
  </si>
  <si>
    <r>
      <t>NO</t>
    </r>
    <r>
      <rPr>
        <vertAlign val="subscript"/>
        <sz val="10"/>
        <rFont val="Arial"/>
        <family val="2"/>
      </rPr>
      <t>x</t>
    </r>
    <r>
      <rPr>
        <sz val="10"/>
        <rFont val="Arial"/>
        <family val="2"/>
      </rPr>
      <t xml:space="preserve"> emissiooni-faktor</t>
    </r>
  </si>
  <si>
    <r>
      <t>NO</t>
    </r>
    <r>
      <rPr>
        <vertAlign val="subscript"/>
        <sz val="10"/>
        <rFont val="Arial"/>
        <family val="2"/>
      </rPr>
      <t>x</t>
    </r>
    <r>
      <rPr>
        <sz val="10"/>
        <rFont val="Arial"/>
        <family val="2"/>
      </rPr>
      <t xml:space="preserve"> kogus</t>
    </r>
  </si>
  <si>
    <t>katla renoveerimine</t>
  </si>
  <si>
    <t>katla asendus</t>
  </si>
  <si>
    <t>koostootmine</t>
  </si>
  <si>
    <t>soojuspump</t>
  </si>
  <si>
    <t>2018 - 2020</t>
  </si>
  <si>
    <t>Aastaaruande saab otsida keskonnaloa numbri ja aasta järgi andmebaasist KOTKAS. Kopeeri vajalikud andmed läbipaistvuse suurendamiseks lehele Katlamaja. Kui arunaded KOTKASes katavad vaid osa aastaid, lisada omalt poolt puudvad andmed lehel katlamajad.</t>
  </si>
  <si>
    <t>Soojustootmisjaama nimi</t>
  </si>
  <si>
    <t>Soojustootmisjaama aadress</t>
  </si>
  <si>
    <t>Soojustootmisjaama poolt aastas  keskmine toodetav väljundsoojuse kogus</t>
  </si>
  <si>
    <t>Soojuse (energia) tootmise kasutegur enne</t>
  </si>
  <si>
    <t>Soojuse (energia) tootmise kasutegur pärast</t>
  </si>
  <si>
    <t>Soojuse (energia) tootmise efektiivsuse suurenemise tulemusel tekkiv energiasääst</t>
  </si>
  <si>
    <t>Enne projekti</t>
  </si>
  <si>
    <t>Peale projekti</t>
  </si>
  <si>
    <t>Kütuste summaarne kütteväärtus enne</t>
  </si>
  <si>
    <t>Kütuste summaarne kütteväärtus pärast</t>
  </si>
  <si>
    <t>1MWh=1000kWh=3,6GJ=0,0036TJ</t>
  </si>
  <si>
    <t>TJ/aastas</t>
  </si>
  <si>
    <t>Võrdlusstsenaariumina on kasutatud hüpoteetilist olukorda, kus sama kogus väljundsoojust oleks toodetud eelnevalt kasutusel olnud soojustootmisseadme ja selle eelneva seadistuse abil</t>
  </si>
  <si>
    <t>Taastuvenergia täiendav kasutuselevõtt</t>
  </si>
  <si>
    <t>Tulevikus kasutusele võetava aastase taastuvenergia ja varem kasutatud aastase taastuvenergia energiasisalduste vahe</t>
  </si>
  <si>
    <r>
      <t>SO</t>
    </r>
    <r>
      <rPr>
        <vertAlign val="subscript"/>
        <sz val="10"/>
        <rFont val="Arial"/>
        <family val="2"/>
      </rPr>
      <t>x</t>
    </r>
    <r>
      <rPr>
        <sz val="10"/>
        <rFont val="Arial"/>
        <family val="2"/>
      </rPr>
      <t xml:space="preserve"> emissiooni-faktor</t>
    </r>
  </si>
  <si>
    <r>
      <t>SO</t>
    </r>
    <r>
      <rPr>
        <vertAlign val="subscript"/>
        <sz val="10"/>
        <rFont val="Arial"/>
        <family val="2"/>
      </rPr>
      <t>x</t>
    </r>
    <r>
      <rPr>
        <sz val="10"/>
        <rFont val="Arial"/>
        <family val="2"/>
      </rPr>
      <t xml:space="preserve"> kogus</t>
    </r>
  </si>
  <si>
    <t>m</t>
  </si>
  <si>
    <t>Varasem keskmine soojuskadu renoveeritavas torustikus</t>
  </si>
  <si>
    <t>Prognoositav keskmine soojuskadu renoveeritavas torustikus peale renoveerimist</t>
  </si>
  <si>
    <t>Prognoositav soojuskao vähenemine renoveeritavas torustikus</t>
  </si>
  <si>
    <t>Prognoositav soojuskao vähenemine renoveeritavas torustikus, %</t>
  </si>
  <si>
    <t>Lokaalne mõju kokku</t>
  </si>
  <si>
    <t>Muu kaasnev õhuheide kokku</t>
  </si>
  <si>
    <t>Soojusjaama efektiivsus</t>
  </si>
  <si>
    <t>Renoveeritava torustiku pikkus rekonstrueerimise järel</t>
  </si>
  <si>
    <t>suitsugaaside pesur/kondensaator</t>
  </si>
  <si>
    <t>Summaarne heite vähenemine soojustootmisseadmes</t>
  </si>
  <si>
    <t>Lokaalse heite vähenemine soojustootmisseadmes</t>
  </si>
  <si>
    <t>Tulevikus kasutusel oleva aastase taastumatu energia ja varem kasutatud aastase taastumatu energia energiasisalduste vahe</t>
  </si>
  <si>
    <t>Aastane energia kokkuhoid soojuse tootmisel</t>
  </si>
  <si>
    <t>Summaarne energia kokkuhoid (koos torustiku renoveerimisega)</t>
  </si>
  <si>
    <t>Taastumatu energia kasutuse vähenemine aastas</t>
  </si>
  <si>
    <t>1.</t>
  </si>
  <si>
    <t>1.1</t>
  </si>
  <si>
    <t>&lt;50%</t>
  </si>
  <si>
    <t>50-70%</t>
  </si>
  <si>
    <t>&gt;70%</t>
  </si>
  <si>
    <t>1.2</t>
  </si>
  <si>
    <t>2.</t>
  </si>
  <si>
    <t>Soojuse tootmise seadme renoveerimine (määruse § 5 lõike 1 punktis 2 nimetatud tegevuse elluviimiseks koostatud projekt)</t>
  </si>
  <si>
    <t>2.1</t>
  </si>
  <si>
    <t>2.8</t>
  </si>
  <si>
    <t xml:space="preserve">Valida loendist missugusele küttelahendusele minnakse üle </t>
  </si>
  <si>
    <t>Kui soojustootmisseadme vahetust ei toimu, jätta lahter tühjaks</t>
  </si>
  <si>
    <r>
      <rPr>
        <b/>
        <sz val="11"/>
        <color theme="1"/>
        <rFont val="Calibri"/>
        <family val="2"/>
        <scheme val="minor"/>
      </rPr>
      <t>Andmed</t>
    </r>
    <r>
      <rPr>
        <sz val="11"/>
        <color theme="1"/>
        <rFont val="Calibri"/>
        <family val="2"/>
        <charset val="186"/>
        <scheme val="minor"/>
      </rPr>
      <t xml:space="preserve"> lahtrites, mis puudutavad erinevatest taastumatutest lähteainetsest elektri tootmist Eestis, on Eesti Keskkonnauuringute Keskuse poolt antud 2020. aasta EL heitkogustega kauplemissüseemi (European Union Emission Trading Scheme) aruandluse andmed. Andmed ei ole avalikult viidatavad.</t>
    </r>
  </si>
  <si>
    <t>ETEK_aastaraamat_2020_veebi (taastuvenergeetika.ee)</t>
  </si>
  <si>
    <t>lk 15</t>
  </si>
  <si>
    <r>
      <t>CO</t>
    </r>
    <r>
      <rPr>
        <vertAlign val="subscript"/>
        <sz val="10"/>
        <rFont val="Arial"/>
        <family val="2"/>
      </rPr>
      <t>2</t>
    </r>
    <r>
      <rPr>
        <sz val="10"/>
        <rFont val="Arial"/>
        <family val="2"/>
      </rPr>
      <t xml:space="preserve"> emisiooni-faktor</t>
    </r>
  </si>
  <si>
    <r>
      <t>CH</t>
    </r>
    <r>
      <rPr>
        <vertAlign val="subscript"/>
        <sz val="10"/>
        <rFont val="Arial"/>
        <family val="2"/>
      </rPr>
      <t>4</t>
    </r>
    <r>
      <rPr>
        <sz val="10"/>
        <rFont val="Arial"/>
        <family val="2"/>
      </rPr>
      <t xml:space="preserve"> emissiooni-faktor</t>
    </r>
  </si>
  <si>
    <r>
      <t>CH</t>
    </r>
    <r>
      <rPr>
        <vertAlign val="subscript"/>
        <sz val="10"/>
        <rFont val="Arial"/>
        <family val="2"/>
      </rPr>
      <t>4</t>
    </r>
    <r>
      <rPr>
        <sz val="10"/>
        <rFont val="Arial"/>
        <family val="2"/>
      </rPr>
      <t xml:space="preserve"> kogus</t>
    </r>
  </si>
  <si>
    <r>
      <t>N</t>
    </r>
    <r>
      <rPr>
        <vertAlign val="subscript"/>
        <sz val="10"/>
        <rFont val="Arial"/>
        <family val="2"/>
      </rPr>
      <t>2</t>
    </r>
    <r>
      <rPr>
        <sz val="10"/>
        <rFont val="Arial"/>
        <family val="2"/>
      </rPr>
      <t>O emissiooni-faktor</t>
    </r>
  </si>
  <si>
    <r>
      <t>N</t>
    </r>
    <r>
      <rPr>
        <vertAlign val="subscript"/>
        <sz val="10"/>
        <rFont val="Arial"/>
        <family val="2"/>
      </rPr>
      <t>2</t>
    </r>
    <r>
      <rPr>
        <sz val="10"/>
        <rFont val="Arial"/>
        <family val="2"/>
      </rPr>
      <t>O kogus</t>
    </r>
  </si>
  <si>
    <t>Muu kaasneva õhuheide muutus</t>
  </si>
  <si>
    <t>t/aastas</t>
  </si>
  <si>
    <t>Arvutatud kogu tootmisjaama prognoositav kasutegur või soojustegur peale projekti elluviimist.</t>
  </si>
  <si>
    <t>Märkida vaid juba olemasoleva renoveeritava torustiku soojuskadu, uut rajatavat torustikku mitte arvestada!</t>
  </si>
  <si>
    <t>Lisada eelnevalt kasutatud kütuste kogused liigiti (kollased lahtrid) - eelnev tarbimine (taotlusele eelnenud aasta põhjal arvutatuna) iga kütuse liigi kohta eraldi (t/aastas).</t>
  </si>
  <si>
    <t>Allikas: statistikaamet</t>
  </si>
  <si>
    <t>https://andmed.stat.ee/et/stat/majandus__energeetika__energia-tarbimine-ja-tootmine__aastastatistika/KE033/table/tableViewLayout2</t>
  </si>
  <si>
    <t>Kõik elektrijaamad</t>
  </si>
  <si>
    <t>Toodetud elektrienergia, GWh</t>
  </si>
  <si>
    <t>Elektrienergia tootmiseks tarbitud kütus</t>
  </si>
  <si>
    <t>..</t>
  </si>
  <si>
    <t>Kivisüsi, tuhat t</t>
  </si>
  <si>
    <t>Põlevkivi, tuhat t</t>
  </si>
  <si>
    <t>Turvas, tuhat t</t>
  </si>
  <si>
    <t>Puiduhake ja -jäätmed, tuhat tm</t>
  </si>
  <si>
    <t>Raske kütteõli, tuhat t</t>
  </si>
  <si>
    <t>Põlevkivikütteõli (raske fraktsioon), tuhat t</t>
  </si>
  <si>
    <t>Diislikütus, tuhat t</t>
  </si>
  <si>
    <t>Maagaas, mln m³</t>
  </si>
  <si>
    <t>Biogaasid, mln m³</t>
  </si>
  <si>
    <t>Jäätmekütus, tuhat t</t>
  </si>
  <si>
    <t>Muud taastuvad allikad, TJ</t>
  </si>
  <si>
    <t>Põlevkivigaas, TJ</t>
  </si>
  <si>
    <t>Hüdroenergia</t>
  </si>
  <si>
    <t>Tuuleenergia</t>
  </si>
  <si>
    <t>Päikeseenergia</t>
  </si>
  <si>
    <t>Segajääk 2019-2022</t>
  </si>
  <si>
    <t>Aasta</t>
  </si>
  <si>
    <t>Tõendamata päritoluga elektri osakaal</t>
  </si>
  <si>
    <t>Taastuv (RES)</t>
  </si>
  <si>
    <t>Fossiilne (FOS)</t>
  </si>
  <si>
    <t>Tuuma (NUC)</t>
  </si>
  <si>
    <t>CO2 (g/kWh)</t>
  </si>
  <si>
    <t>Radioaktiivsed jäätmed (mg/kWh)</t>
  </si>
  <si>
    <r>
      <t>2022.a. on Eestis päritolutunnistustega katmata elektrienergia tarbimise osakaal 84,10%, segajäägi CO</t>
    </r>
    <r>
      <rPr>
        <sz val="6"/>
        <color rgb="FF333333"/>
        <rFont val="Arial"/>
        <family val="2"/>
      </rPr>
      <t>2</t>
    </r>
    <r>
      <rPr>
        <sz val="8"/>
        <color rgb="FF333333"/>
        <rFont val="Arial"/>
        <family val="2"/>
      </rPr>
      <t> sisaldus on 715,18 gCO</t>
    </r>
    <r>
      <rPr>
        <sz val="6"/>
        <color rgb="FF333333"/>
        <rFont val="Arial"/>
        <family val="2"/>
      </rPr>
      <t>2</t>
    </r>
    <r>
      <rPr>
        <sz val="8"/>
        <color rgb="FF333333"/>
        <rFont val="Arial"/>
        <family val="2"/>
      </rPr>
      <t>/kWh ning radioaktiivsete jäätmete sisaldus 0,36 mg/kWh.</t>
    </r>
  </si>
  <si>
    <t>https://elering.ee/segajaak</t>
  </si>
  <si>
    <t>Muud taastuvad allikad</t>
  </si>
  <si>
    <t>Teisendus</t>
  </si>
  <si>
    <t>TJ  =</t>
  </si>
  <si>
    <t>=GWh</t>
  </si>
  <si>
    <t>Valikud: "Vali kõik", "Toodetud elektrienergia, GWh", "2021", "Kõik elektrijaamad"</t>
  </si>
  <si>
    <t>Biomass(**)</t>
  </si>
  <si>
    <t>Biogaas(**)</t>
  </si>
  <si>
    <t>(*) 2020 andmed</t>
  </si>
  <si>
    <t>(***) Summaarsete väärtuste saamiseks on kasutatud antud tabelis toodud 2021. aasta andeid</t>
  </si>
  <si>
    <t>2020(*)</t>
  </si>
  <si>
    <t>2021(***)</t>
  </si>
  <si>
    <t xml:space="preserve">Tarbimine </t>
  </si>
  <si>
    <t>kToe</t>
  </si>
  <si>
    <t>MWh</t>
  </si>
  <si>
    <t>ktoe</t>
  </si>
  <si>
    <t>Carbon Emission Factor, tC/T</t>
  </si>
  <si>
    <t>Allikas Elering</t>
  </si>
  <si>
    <t>2021. aasta eleringi segajäägi ametlikud andmed</t>
  </si>
  <si>
    <t>Allikas Statistikaamet:</t>
  </si>
  <si>
    <t>https://andmed.stat.ee/et/stat/majandus__energeetika__energia-tehususe-naitajad/KE36/table/tableViewLayout2</t>
  </si>
  <si>
    <t>Taastuvenergiast toodetud elektri osatähtsus elektri kogutarbimises*, %</t>
  </si>
  <si>
    <t>2020. aasta taastuva osakaal 29,3%</t>
  </si>
  <si>
    <t>Märkida vaid projekti tulemusel renoveeritava torustiku prognoositav soojuskadu, uut rajatavat torustikku mitte arvestada!</t>
  </si>
  <si>
    <r>
      <rPr>
        <b/>
        <sz val="11"/>
        <color theme="1"/>
        <rFont val="Calibri"/>
        <family val="2"/>
        <scheme val="minor"/>
      </rPr>
      <t>Taastuvenergia</t>
    </r>
    <r>
      <rPr>
        <sz val="11"/>
        <color theme="1"/>
        <rFont val="Calibri"/>
        <family val="2"/>
        <charset val="186"/>
        <scheme val="minor"/>
      </rPr>
      <t xml:space="preserve"> abil toodetud elektri andmed on pärit Eesti Taastuvenergia koja aastaraamatust 2020 lk 15.</t>
    </r>
    <r>
      <rPr>
        <sz val="11"/>
        <color theme="1"/>
        <rFont val="Calibri"/>
        <family val="2"/>
        <scheme val="minor"/>
      </rPr>
      <t xml:space="preserve"> 2021 aasta andmed on pärit stastistikaametist.</t>
    </r>
  </si>
  <si>
    <t>Andmed täpsemalt arvutatud lehel "Elekter 2021"</t>
  </si>
  <si>
    <t>&gt;1,3</t>
  </si>
  <si>
    <t>Aastas kokku hoitavate kasvuhoonegaaside kogus süsinikdioksiidi ekvivalenttonnides, võrreldes taotluse esitamisele eelnenud aasta andmetega</t>
  </si>
  <si>
    <t>Aastas kokku hoitavate kasvuhoonegaaside heitkogus süsinikdioksiidi ekvivalenttonnides renoveeritava või uue ehitatava soojuse tootmise seadme kohta võrreldes taotluse esitamisele eelnenud aasta andmetega</t>
  </si>
  <si>
    <t>Soojustorustiku renoveerimine ja lokaalkütet kasutava hoone tarbijapaigaldise ühendamine olemasoleva kaugküttevõrguga (määruse § 5 lõike 1 punktides 1 ja 3 nimetatud tegevuste elluviimiseks koostatud projekt)</t>
  </si>
  <si>
    <t>Poolkoksigaas</t>
  </si>
  <si>
    <t>Generaatorgaas</t>
  </si>
  <si>
    <t>Prognoositav kasvuhoonegaaside heite vähenemine renoveeritavas torustikus eelmise aasta väärtuse alusel</t>
  </si>
  <si>
    <t>Puiduhakke puistekuupmeetri kaal</t>
  </si>
  <si>
    <t>Summaarne jääksoojus</t>
  </si>
  <si>
    <t>Kasutatav jääksoojus</t>
  </si>
  <si>
    <t>Mõeldud on vaid täiesti uut rajatavat torustikku, vana torustiku rekonstrueerimist siia mitte arvestada.</t>
  </si>
  <si>
    <t>Taotleja täidab kollased lahtrid!</t>
  </si>
  <si>
    <t>Projekti tulemusena renoveeritavas soojustorustiku lõigus kokkuhoitud aastane soojusenergia võrreldes eelnenud aasta andmetega</t>
  </si>
  <si>
    <r>
      <t>t CO</t>
    </r>
    <r>
      <rPr>
        <b/>
        <vertAlign val="subscript"/>
        <sz val="10"/>
        <rFont val="Arial"/>
        <family val="2"/>
      </rPr>
      <t xml:space="preserve">2e </t>
    </r>
    <r>
      <rPr>
        <b/>
        <sz val="10"/>
        <rFont val="Arial"/>
        <family val="2"/>
      </rPr>
      <t>/ aastas</t>
    </r>
  </si>
  <si>
    <r>
      <t>t CO</t>
    </r>
    <r>
      <rPr>
        <vertAlign val="subscript"/>
        <sz val="10"/>
        <rFont val="Arial"/>
        <family val="2"/>
      </rPr>
      <t xml:space="preserve">2e </t>
    </r>
    <r>
      <rPr>
        <sz val="10"/>
        <rFont val="Arial"/>
        <family val="2"/>
      </rPr>
      <t>/ aastas</t>
    </r>
  </si>
  <si>
    <t>Projektide punktid kujunevad pingerea alusel, kusjuures kõige suuremat kokkuhoidu saavutav projekt saab maksimumpunktid ja kõige vähem kokkuhoidnud projekt saab 0 punkti.</t>
  </si>
  <si>
    <t>kt CO2 eq/GWh</t>
  </si>
  <si>
    <t>(**) Summaarsete väärtuste saamiseks on kasutatud ülaltoodud ETS andmeid ja topeltarvestuse vältimiseks siinseid samaseid andmeid ei kasutata.</t>
  </si>
  <si>
    <r>
      <rPr>
        <b/>
        <sz val="11"/>
        <color theme="1"/>
        <rFont val="Calibri"/>
        <family val="2"/>
        <scheme val="minor"/>
      </rPr>
      <t xml:space="preserve">Kasvuhoonegaaside eriheited </t>
    </r>
    <r>
      <rPr>
        <sz val="11"/>
        <color theme="1"/>
        <rFont val="Calibri"/>
        <family val="2"/>
        <scheme val="minor"/>
      </rPr>
      <t>(sinised numbrid) on saadud dokumentidest Greenhouse gas emissions in Estonia 1990-2020. National inventory report.” Lk. 79-80 “Table 3.9. Carbon emission factors, oxidation factors and net calorific values by fuels for 2020” ja lk. 81-82 “CH4 and N2O emission factors by fuel, kg/TJ”. Süsiniku eriheide on tC/TJ CO2 arvutamiseks ja CH4 ning N2O puhul on kg/TJ. Samad andmed ka Estonia 1990-2020. National inventory report.”</t>
    </r>
  </si>
  <si>
    <t>Uue paigaldatava torustiku pikkus</t>
  </si>
  <si>
    <t>Prognoositav kasvuhoonegaaside heite vähenemine renoveeritavas torustikus, kui soojustootmises on planeeritud muudatused</t>
  </si>
  <si>
    <t>https://www.elextra.ee/segajaak</t>
  </si>
  <si>
    <t>≤1,3</t>
  </si>
  <si>
    <t>Projektide punktid kujunevad pingerea alusel, kusjuures kõige suurema näitaja saavutav projekt saab maksumumpunktid ja kõige väiksema näitajaga projekt saab 0 punkti.</t>
  </si>
  <si>
    <t>Max punktid</t>
  </si>
  <si>
    <r>
      <t xml:space="preserve">Lisada uue/uute tarbitava(te) kütuse/kütuste kogused liigiti (kollased lahtrid) - järgnev prognoositav aastane kõigi kütuste tarbimine projekti tulemusel tehtud muudatustega seotud soojustootmise seadmes ja allesjäävates seadmetes. </t>
    </r>
    <r>
      <rPr>
        <b/>
        <u/>
        <sz val="12"/>
        <color rgb="FFC00000"/>
        <rFont val="Arial"/>
        <family val="2"/>
      </rPr>
      <t>Kui soosjustootmises muudatusi ei plaanita, märkida siia samad väärtused, mis ülemisse tabelisse</t>
    </r>
    <r>
      <rPr>
        <b/>
        <u/>
        <sz val="12"/>
        <rFont val="Arial"/>
        <family val="2"/>
      </rPr>
      <t xml:space="preserve"> (taotlusele eelnenud aasta tulemuste alusel).</t>
    </r>
  </si>
  <si>
    <t>SOOJUSTORUSTIKU PROJEKT</t>
  </si>
  <si>
    <t>Keskmine taastuvelektri osakaal kogu elektri aastasest tarbimisest.</t>
  </si>
  <si>
    <t xml:space="preserve">Eesti 2025. a elektri segajäägi CO2 sisaldus. </t>
  </si>
  <si>
    <t>Segajääk väljendab elektrienergia päritolu, kui see ei ole tõendatud päritolutunnistustega</t>
  </si>
  <si>
    <t>g/kWh</t>
  </si>
  <si>
    <t xml:space="preserve">CO2 </t>
  </si>
  <si>
    <t>Andmeallikas:</t>
  </si>
  <si>
    <t>* Elering ega AIB ei avalikusta segajäägi CH4 ja N2O komponenti</t>
  </si>
  <si>
    <t>Mõeldud on torustiku osa, mis välja vahetatakse, täiendavalt rajatav uus torustik märkida järgmisse lahtrisse.</t>
  </si>
  <si>
    <t>Projekti tulemusel toimuva muutuse rippmenüü valikud</t>
  </si>
  <si>
    <t>Tulemuse saamiseks sisestada allolevasse kahte tabelisse nii taotlusele eelnenud aasta kui prognoositav energiatootmine. Juhul kui soojustootmises muudatusi ei toimu, sisestada mõlemasse tabelisse samad, taotlusele eelnenud aasta andmed.</t>
  </si>
  <si>
    <t>Arvutada taotlusele eelnenud aasta põhjal arvestades vajadusel ka suitsugaaside pesuri poolt tagastatavat soojust; prognoos teha taotluse esitamise aastale eelnenud aasta tegeliku tarbimise põhjal arvestades prognoositavaid muudatusi tarbimises, soojusseadme võimsuses, kasutegris ja kasutatava kütuse kütteväärtuses; vastav seletus peab olema ära toodud ka finantsmajandusanalüüsis ja numbriliselt kajastuma siinses arvutuskäigus. Kui muudatusi soojustootmisseadmes pole planeeritud, siis märkida mõlemasse tabelisse siin ja all samad andmed, st taotluse esitamisele eelnenud aasta väärtus.</t>
  </si>
  <si>
    <t>Näiteks: Tõravere soojatorustiku rekonstrueerimine</t>
  </si>
  <si>
    <t>KIK märkus: 2026. aastal avaldatud "GREENHOUSE GAS EMISSIONS IN ESTONIA 1990-2024 NATIONAL INVENTORY DOCUMENT" aruandes kütteväärtused ei erine oluliselt siintoodud väärtustest, mistõttu neid käesolevas tabelis ei uuendata.</t>
  </si>
  <si>
    <t>CS</t>
  </si>
  <si>
    <t>Turvas (turbaplokk)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</si>
</sst>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0"/>
    <numFmt numFmtId="166" formatCode="0.0"/>
    <numFmt numFmtId="167" formatCode="0.000000"/>
    <numFmt numFmtId="168" formatCode="#,##0.0"/>
  </numFmts>
  <fonts count="93" x14ac:knownFonts="1">
    <font>
      <sz val="11"/>
      <color theme="1"/>
      <name val="Calibri"/>
      <family val="2"/>
      <charset val="186"/>
      <scheme val="minor"/>
    </font>
    <font>
      <sz val="11"/>
      <color theme="1"/>
      <name val="Calibri"/>
      <family val="2"/>
      <scheme val="minor"/>
    </font>
    <font>
      <b/>
      <sz val="11"/>
      <color theme="1"/>
      <name val="Calibri"/>
      <family val="2"/>
      <scheme val="minor"/>
    </font>
    <font>
      <b/>
      <sz val="12"/>
      <name val="Arial"/>
      <family val="2"/>
    </font>
    <font>
      <sz val="10"/>
      <name val="Arial"/>
      <family val="2"/>
    </font>
    <font>
      <b/>
      <sz val="10"/>
      <name val="Arial"/>
      <family val="2"/>
    </font>
    <font>
      <b/>
      <sz val="10"/>
      <name val="Arial"/>
      <family val="2"/>
      <charset val="186"/>
    </font>
    <font>
      <sz val="10"/>
      <name val="Arial"/>
      <family val="2"/>
      <charset val="186"/>
    </font>
    <font>
      <u/>
      <sz val="11"/>
      <color theme="10"/>
      <name val="Calibri"/>
      <family val="2"/>
      <charset val="186"/>
      <scheme val="minor"/>
    </font>
    <font>
      <b/>
      <sz val="11"/>
      <color theme="0"/>
      <name val="Calibri"/>
      <family val="2"/>
      <charset val="186"/>
      <scheme val="minor"/>
    </font>
    <font>
      <sz val="11"/>
      <color rgb="FF000000"/>
      <name val="Times New Roman"/>
      <family val="1"/>
    </font>
    <font>
      <sz val="12"/>
      <color rgb="FF000000"/>
      <name val="Calibri"/>
      <family val="2"/>
      <scheme val="minor"/>
    </font>
    <font>
      <b/>
      <sz val="12"/>
      <color rgb="FF000000"/>
      <name val="Calibri"/>
      <family val="2"/>
      <scheme val="minor"/>
    </font>
    <font>
      <sz val="11"/>
      <color theme="1"/>
      <name val="Calibri"/>
      <family val="2"/>
      <scheme val="minor"/>
    </font>
    <font>
      <vertAlign val="superscript"/>
      <sz val="12"/>
      <color rgb="FF000000"/>
      <name val="Calibri"/>
      <family val="2"/>
      <scheme val="minor"/>
    </font>
    <font>
      <vertAlign val="superscript"/>
      <sz val="10"/>
      <color rgb="FF000000"/>
      <name val="Calibri"/>
      <family val="2"/>
      <scheme val="minor"/>
    </font>
    <font>
      <vertAlign val="superscript"/>
      <sz val="7"/>
      <color rgb="FF000000"/>
      <name val="Times New Roman"/>
      <family val="1"/>
    </font>
    <font>
      <sz val="10"/>
      <color rgb="FF000000"/>
      <name val="Calibri"/>
      <family val="2"/>
      <scheme val="minor"/>
    </font>
    <font>
      <sz val="8"/>
      <name val="Calibri"/>
      <family val="2"/>
      <charset val="186"/>
      <scheme val="minor"/>
    </font>
    <font>
      <sz val="12"/>
      <color rgb="FF000000"/>
      <name val="Times New Roman"/>
      <family val="1"/>
    </font>
    <font>
      <b/>
      <sz val="10"/>
      <color rgb="FF000000"/>
      <name val="Times New Roman"/>
      <family val="1"/>
    </font>
    <font>
      <sz val="10"/>
      <color rgb="FF000000"/>
      <name val="Times New Roman"/>
      <family val="1"/>
    </font>
    <font>
      <vertAlign val="superscript"/>
      <sz val="10"/>
      <color rgb="FF000000"/>
      <name val="Times New Roman"/>
      <family val="1"/>
    </font>
    <font>
      <b/>
      <u/>
      <sz val="11"/>
      <color theme="1"/>
      <name val="Calibri"/>
      <family val="2"/>
      <scheme val="minor"/>
    </font>
    <font>
      <vertAlign val="superscript"/>
      <sz val="11"/>
      <color theme="1"/>
      <name val="Calibri"/>
      <family val="2"/>
      <scheme val="minor"/>
    </font>
    <font>
      <b/>
      <vertAlign val="subscript"/>
      <sz val="10"/>
      <color rgb="FF000000"/>
      <name val="Times New Roman"/>
      <family val="1"/>
    </font>
    <font>
      <i/>
      <sz val="10"/>
      <color rgb="FF000000"/>
      <name val="Times New Roman"/>
      <family val="1"/>
    </font>
    <font>
      <vertAlign val="subscript"/>
      <sz val="10"/>
      <color rgb="FF000000"/>
      <name val="Times New Roman"/>
      <family val="1"/>
    </font>
    <font>
      <vertAlign val="subscript"/>
      <sz val="11"/>
      <color theme="1"/>
      <name val="Calibri"/>
      <family val="2"/>
      <scheme val="minor"/>
    </font>
    <font>
      <vertAlign val="subscript"/>
      <sz val="10"/>
      <name val="Arial"/>
      <family val="2"/>
    </font>
    <font>
      <b/>
      <u/>
      <sz val="10"/>
      <name val="Arial"/>
      <family val="2"/>
    </font>
    <font>
      <b/>
      <i/>
      <sz val="10"/>
      <color rgb="FF000000"/>
      <name val="Times New Roman"/>
      <family val="1"/>
    </font>
    <font>
      <i/>
      <sz val="12"/>
      <color rgb="FF000000"/>
      <name val="Times New Roman"/>
      <family val="1"/>
    </font>
    <font>
      <i/>
      <vertAlign val="subscript"/>
      <sz val="12"/>
      <color rgb="FF000000"/>
      <name val="Times New Roman"/>
      <family val="1"/>
    </font>
    <font>
      <i/>
      <sz val="10"/>
      <color theme="9"/>
      <name val="Arial"/>
      <family val="2"/>
    </font>
    <font>
      <b/>
      <u/>
      <vertAlign val="subscript"/>
      <sz val="10"/>
      <name val="Arial"/>
      <family val="2"/>
    </font>
    <font>
      <sz val="11"/>
      <color theme="1"/>
      <name val="Calibri"/>
      <family val="2"/>
      <charset val="186"/>
      <scheme val="minor"/>
    </font>
    <font>
      <b/>
      <sz val="11"/>
      <color theme="1"/>
      <name val="Calibri"/>
      <family val="2"/>
      <charset val="186"/>
      <scheme val="minor"/>
    </font>
    <font>
      <i/>
      <u/>
      <sz val="11"/>
      <color theme="10"/>
      <name val="Calibri"/>
      <family val="2"/>
      <scheme val="minor"/>
    </font>
    <font>
      <b/>
      <vertAlign val="subscript"/>
      <sz val="10"/>
      <name val="Arial"/>
      <family val="2"/>
      <charset val="186"/>
    </font>
    <font>
      <b/>
      <sz val="10"/>
      <color indexed="30"/>
      <name val="Arial"/>
      <family val="2"/>
      <charset val="186"/>
    </font>
    <font>
      <b/>
      <vertAlign val="subscript"/>
      <sz val="10"/>
      <color indexed="30"/>
      <name val="Arial"/>
      <family val="2"/>
      <charset val="186"/>
    </font>
    <font>
      <b/>
      <sz val="10"/>
      <color rgb="FF0070C0"/>
      <name val="Arial"/>
      <family val="2"/>
      <charset val="186"/>
    </font>
    <font>
      <sz val="10"/>
      <color indexed="30"/>
      <name val="Arial"/>
      <family val="2"/>
      <charset val="186"/>
    </font>
    <font>
      <sz val="12"/>
      <color rgb="FFFF0000"/>
      <name val="Times New Roman"/>
      <family val="1"/>
    </font>
    <font>
      <sz val="11"/>
      <name val="Calibri"/>
      <family val="2"/>
      <charset val="186"/>
      <scheme val="minor"/>
    </font>
    <font>
      <sz val="11"/>
      <name val="Calibri"/>
      <family val="2"/>
      <scheme val="minor"/>
    </font>
    <font>
      <b/>
      <sz val="12"/>
      <color rgb="FF000000"/>
      <name val="Times New Roman"/>
      <family val="1"/>
    </font>
    <font>
      <vertAlign val="subscript"/>
      <sz val="12"/>
      <color rgb="FF000000"/>
      <name val="Times New Roman"/>
      <family val="1"/>
    </font>
    <font>
      <sz val="9"/>
      <color rgb="FF000000"/>
      <name val="Times New Roman"/>
      <family val="1"/>
    </font>
    <font>
      <b/>
      <vertAlign val="subscript"/>
      <sz val="10"/>
      <name val="Arial"/>
      <family val="2"/>
    </font>
    <font>
      <sz val="9"/>
      <name val="Times New Roman"/>
      <family val="1"/>
    </font>
    <font>
      <vertAlign val="superscript"/>
      <sz val="9"/>
      <name val="Times New Roman"/>
      <family val="1"/>
    </font>
    <font>
      <b/>
      <sz val="9"/>
      <name val="Times New Roman"/>
      <family val="1"/>
    </font>
    <font>
      <b/>
      <vertAlign val="subscript"/>
      <sz val="9"/>
      <name val="Times New Roman"/>
      <family val="1"/>
    </font>
    <font>
      <b/>
      <vertAlign val="superscript"/>
      <sz val="9"/>
      <name val="Times New Roman"/>
      <family val="1"/>
    </font>
    <font>
      <b/>
      <u/>
      <sz val="12"/>
      <name val="Arial"/>
      <family val="2"/>
    </font>
    <font>
      <sz val="10"/>
      <color rgb="FFC00000"/>
      <name val="Arial"/>
      <family val="2"/>
      <charset val="186"/>
    </font>
    <font>
      <i/>
      <sz val="10"/>
      <color rgb="FFC00000"/>
      <name val="Arial"/>
      <family val="2"/>
    </font>
    <font>
      <sz val="8"/>
      <color rgb="FF000000"/>
      <name val="Arial"/>
      <family val="2"/>
    </font>
    <font>
      <sz val="10"/>
      <color rgb="FF000000"/>
      <name val="Arial"/>
      <family val="2"/>
    </font>
    <font>
      <b/>
      <sz val="11.5"/>
      <color rgb="FF000000"/>
      <name val="Arial"/>
      <family val="2"/>
    </font>
    <font>
      <b/>
      <sz val="8"/>
      <color rgb="FF000000"/>
      <name val="Arial"/>
      <family val="2"/>
    </font>
    <font>
      <b/>
      <sz val="11"/>
      <name val="Calibri"/>
      <family val="2"/>
      <charset val="186"/>
      <scheme val="minor"/>
    </font>
    <font>
      <sz val="12"/>
      <color rgb="FFC00000"/>
      <name val="Arial"/>
      <family val="2"/>
    </font>
    <font>
      <i/>
      <sz val="11"/>
      <color rgb="FFC00000"/>
      <name val="Calibri"/>
      <family val="2"/>
      <scheme val="minor"/>
    </font>
    <font>
      <b/>
      <i/>
      <sz val="11"/>
      <color rgb="FF00B050"/>
      <name val="Calibri"/>
      <family val="2"/>
      <scheme val="minor"/>
    </font>
    <font>
      <i/>
      <sz val="11"/>
      <name val="Calibri"/>
      <family val="2"/>
      <scheme val="minor"/>
    </font>
    <font>
      <i/>
      <sz val="11"/>
      <color theme="1"/>
      <name val="Calibri"/>
      <family val="2"/>
      <scheme val="minor"/>
    </font>
    <font>
      <i/>
      <sz val="10"/>
      <name val="Arial"/>
      <family val="2"/>
    </font>
    <font>
      <b/>
      <u/>
      <sz val="11"/>
      <color theme="1"/>
      <name val="Calibri"/>
      <family val="2"/>
      <charset val="186"/>
      <scheme val="minor"/>
    </font>
    <font>
      <sz val="10"/>
      <color rgb="FFFF0000"/>
      <name val="Arial"/>
      <family val="2"/>
      <charset val="186"/>
    </font>
    <font>
      <b/>
      <sz val="10"/>
      <color rgb="FFFF0000"/>
      <name val="Arial"/>
      <family val="2"/>
    </font>
    <font>
      <sz val="10"/>
      <color rgb="FF00B050"/>
      <name val="Arial"/>
      <family val="2"/>
      <charset val="186"/>
    </font>
    <font>
      <i/>
      <sz val="11"/>
      <color theme="1"/>
      <name val="Calibri"/>
      <family val="2"/>
      <charset val="186"/>
      <scheme val="minor"/>
    </font>
    <font>
      <b/>
      <i/>
      <sz val="10"/>
      <name val="Arial"/>
      <family val="2"/>
      <charset val="186"/>
    </font>
    <font>
      <sz val="8"/>
      <color rgb="FF262626"/>
      <name val="Roboto"/>
    </font>
    <font>
      <sz val="11"/>
      <color rgb="FF262626"/>
      <name val="Roboto"/>
    </font>
    <font>
      <b/>
      <sz val="11"/>
      <color rgb="FF000000"/>
      <name val="Roboto"/>
    </font>
    <font>
      <sz val="14.6"/>
      <color rgb="FF333333"/>
      <name val="Arial"/>
      <family val="2"/>
    </font>
    <font>
      <sz val="8"/>
      <color rgb="FF333333"/>
      <name val="Arial"/>
      <family val="2"/>
    </font>
    <font>
      <sz val="11"/>
      <color rgb="FF000000"/>
      <name val="Arial"/>
      <family val="2"/>
    </font>
    <font>
      <sz val="6"/>
      <color rgb="FF333333"/>
      <name val="Arial"/>
      <family val="2"/>
    </font>
    <font>
      <b/>
      <u/>
      <sz val="11"/>
      <color rgb="FF000000"/>
      <name val="Arial"/>
      <family val="2"/>
    </font>
    <font>
      <b/>
      <sz val="11"/>
      <color rgb="FF262626"/>
      <name val="Roboto"/>
    </font>
    <font>
      <b/>
      <i/>
      <sz val="9"/>
      <color theme="1"/>
      <name val="Arial Narrow"/>
      <family val="2"/>
      <charset val="186"/>
    </font>
    <font>
      <b/>
      <sz val="8"/>
      <color rgb="FF000000"/>
      <name val="Roboto"/>
    </font>
    <font>
      <b/>
      <u/>
      <sz val="8"/>
      <color rgb="FF262626"/>
      <name val="Roboto"/>
    </font>
    <font>
      <sz val="11"/>
      <color theme="1"/>
      <name val="Calibri"/>
      <family val="2"/>
    </font>
    <font>
      <b/>
      <i/>
      <sz val="11"/>
      <color theme="1"/>
      <name val="Calibri"/>
      <family val="2"/>
      <scheme val="minor"/>
    </font>
    <font>
      <b/>
      <u/>
      <sz val="12"/>
      <color rgb="FFC00000"/>
      <name val="Arial"/>
      <family val="2"/>
    </font>
    <font>
      <b/>
      <sz val="11"/>
      <color rgb="FFC00000"/>
      <name val="Calibri"/>
      <family val="2"/>
      <scheme val="minor"/>
    </font>
    <font>
      <i/>
      <sz val="10"/>
      <color theme="1"/>
      <name val="Calibri"/>
      <family val="2"/>
      <scheme val="minor"/>
    </font>
  </fonts>
  <fills count="24">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4"/>
        <bgColor theme="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theme="9" tint="0.79998168889431442"/>
      </patternFill>
    </fill>
    <fill>
      <patternFill patternType="solid">
        <fgColor indexed="13"/>
        <bgColor indexed="64"/>
      </patternFill>
    </fill>
    <fill>
      <patternFill patternType="solid">
        <fgColor indexed="9"/>
        <bgColor indexed="64"/>
      </patternFill>
    </fill>
    <fill>
      <patternFill patternType="solid">
        <fgColor indexed="13"/>
        <bgColor indexed="41"/>
      </patternFill>
    </fill>
    <fill>
      <patternFill patternType="solid">
        <fgColor indexed="9"/>
        <bgColor indexed="41"/>
      </patternFill>
    </fill>
    <fill>
      <patternFill patternType="solid">
        <fgColor indexed="9"/>
        <bgColor indexed="44"/>
      </patternFill>
    </fill>
    <fill>
      <patternFill patternType="solid">
        <fgColor theme="0"/>
        <bgColor indexed="41"/>
      </patternFill>
    </fill>
    <fill>
      <patternFill patternType="solid">
        <fgColor rgb="FFFFCC99"/>
      </patternFill>
    </fill>
    <fill>
      <patternFill patternType="solid">
        <fgColor indexed="47"/>
        <bgColor indexed="64"/>
      </patternFill>
    </fill>
    <fill>
      <patternFill patternType="solid">
        <fgColor rgb="FF969696"/>
      </patternFill>
    </fill>
    <fill>
      <patternFill patternType="solid">
        <fgColor theme="8" tint="0.79998168889431442"/>
        <bgColor indexed="64"/>
      </patternFill>
    </fill>
    <fill>
      <patternFill patternType="solid">
        <fgColor theme="0"/>
        <bgColor indexed="64"/>
      </patternFill>
    </fill>
    <fill>
      <patternFill patternType="solid">
        <fgColor rgb="FFFFFFFF"/>
        <bgColor indexed="64"/>
      </patternFill>
    </fill>
    <fill>
      <patternFill patternType="solid">
        <fgColor rgb="FFF8F8F8"/>
        <bgColor indexed="64"/>
      </patternFill>
    </fill>
    <fill>
      <patternFill patternType="solid">
        <fgColor theme="6" tint="0.59999389629810485"/>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top/>
      <bottom style="medium">
        <color rgb="FF000000"/>
      </bottom>
      <diagonal/>
    </border>
    <border>
      <left style="medium">
        <color indexed="64"/>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rgb="FF000000"/>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indexed="64"/>
      </right>
      <top/>
      <bottom style="medium">
        <color rgb="FF000000"/>
      </bottom>
      <diagonal/>
    </border>
    <border>
      <left style="medium">
        <color indexed="64"/>
      </left>
      <right style="medium">
        <color rgb="FF000000"/>
      </right>
      <top style="medium">
        <color rgb="FF000000"/>
      </top>
      <bottom style="medium">
        <color indexed="64"/>
      </bottom>
      <diagonal/>
    </border>
    <border>
      <left style="medium">
        <color rgb="FF000000"/>
      </left>
      <right style="medium">
        <color indexed="64"/>
      </right>
      <top/>
      <bottom style="medium">
        <color indexed="64"/>
      </bottom>
      <diagonal/>
    </border>
    <border>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right style="medium">
        <color indexed="64"/>
      </right>
      <top/>
      <bottom style="medium">
        <color rgb="FF000000"/>
      </bottom>
      <diagonal/>
    </border>
    <border>
      <left style="medium">
        <color rgb="FF000000"/>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indexed="64"/>
      </left>
      <right style="medium">
        <color rgb="FF000000"/>
      </right>
      <top/>
      <bottom/>
      <diagonal/>
    </border>
    <border>
      <left style="medium">
        <color indexed="64"/>
      </left>
      <right/>
      <top style="medium">
        <color indexed="64"/>
      </top>
      <bottom style="medium">
        <color indexed="64"/>
      </bottom>
      <diagonal/>
    </border>
    <border>
      <left/>
      <right/>
      <top style="thin">
        <color theme="9" tint="0.39997558519241921"/>
      </top>
      <bottom style="thin">
        <color theme="9" tint="0.3999755851924192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style="thin">
        <color indexed="64"/>
      </top>
      <bottom style="double">
        <color indexed="64"/>
      </bottom>
      <diagonal/>
    </border>
    <border>
      <left style="thin">
        <color auto="1"/>
      </left>
      <right style="thin">
        <color auto="1"/>
      </right>
      <top style="double">
        <color indexed="64"/>
      </top>
      <bottom style="double">
        <color indexed="64"/>
      </bottom>
      <diagonal/>
    </border>
    <border>
      <left style="thin">
        <color indexed="64"/>
      </left>
      <right/>
      <top/>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medium">
        <color rgb="FF000000"/>
      </top>
      <bottom style="medium">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indexed="64"/>
      </left>
      <right style="thin">
        <color indexed="64"/>
      </right>
      <top style="thin">
        <color indexed="8"/>
      </top>
      <bottom style="double">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style="medium">
        <color rgb="FFDDDDDD"/>
      </right>
      <top style="medium">
        <color rgb="FFDDDDDD"/>
      </top>
      <bottom/>
      <diagonal/>
    </border>
    <border>
      <left style="medium">
        <color rgb="FFDDDDDD"/>
      </left>
      <right/>
      <top/>
      <bottom style="medium">
        <color rgb="FFDDDDDD"/>
      </bottom>
      <diagonal/>
    </border>
    <border>
      <left/>
      <right style="medium">
        <color rgb="FFDDDDDD"/>
      </right>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right/>
      <top/>
      <bottom style="medium">
        <color rgb="FFEAEEF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7">
    <xf numFmtId="0" fontId="0" fillId="0" borderId="0"/>
    <xf numFmtId="0" fontId="7" fillId="0" borderId="0"/>
    <xf numFmtId="0" fontId="8" fillId="0" borderId="0" applyNumberFormat="0" applyFill="0" applyBorder="0" applyAlignment="0" applyProtection="0"/>
    <xf numFmtId="9" fontId="36" fillId="0" borderId="0" applyFont="0" applyFill="0" applyBorder="0" applyAlignment="0" applyProtection="0"/>
    <xf numFmtId="0" fontId="4" fillId="0" borderId="0" applyNumberFormat="0" applyFont="0" applyFill="0" applyBorder="0" applyProtection="0">
      <alignment horizontal="left" vertical="center" indent="5"/>
    </xf>
    <xf numFmtId="0" fontId="51" fillId="0" borderId="0"/>
    <xf numFmtId="0" fontId="4" fillId="0" borderId="0"/>
  </cellStyleXfs>
  <cellXfs count="555">
    <xf numFmtId="0" fontId="0" fillId="0" borderId="0" xfId="0"/>
    <xf numFmtId="0" fontId="2" fillId="0" borderId="0" xfId="0" applyFont="1"/>
    <xf numFmtId="0" fontId="0" fillId="0" borderId="1" xfId="0" applyBorder="1"/>
    <xf numFmtId="0" fontId="0" fillId="0" borderId="0" xfId="0" applyAlignment="1">
      <alignment wrapText="1"/>
    </xf>
    <xf numFmtId="0" fontId="7" fillId="0" borderId="0" xfId="1"/>
    <xf numFmtId="0" fontId="8" fillId="0" borderId="0" xfId="2"/>
    <xf numFmtId="0" fontId="11" fillId="0" borderId="0" xfId="0" applyFont="1" applyAlignment="1">
      <alignment vertical="center"/>
    </xf>
    <xf numFmtId="0" fontId="10" fillId="0" borderId="0" xfId="0" applyFont="1" applyAlignment="1">
      <alignment vertical="center"/>
    </xf>
    <xf numFmtId="0" fontId="10" fillId="0" borderId="0" xfId="0" applyFont="1" applyAlignment="1">
      <alignment horizontal="left" vertical="top"/>
    </xf>
    <xf numFmtId="0" fontId="12" fillId="0" borderId="0" xfId="0" applyFont="1" applyAlignment="1">
      <alignment horizontal="left" vertical="center" indent="14"/>
    </xf>
    <xf numFmtId="0" fontId="11" fillId="0" borderId="0" xfId="0" applyFont="1" applyAlignment="1">
      <alignment vertical="center" wrapText="1"/>
    </xf>
    <xf numFmtId="0" fontId="15" fillId="0" borderId="0" xfId="0" applyFont="1" applyAlignment="1">
      <alignment vertical="center"/>
    </xf>
    <xf numFmtId="0" fontId="11" fillId="0" borderId="0" xfId="0" applyFont="1" applyAlignment="1">
      <alignment horizontal="center" vertical="center" wrapText="1"/>
    </xf>
    <xf numFmtId="0" fontId="0" fillId="0" borderId="0" xfId="0" applyAlignment="1">
      <alignment horizontal="center"/>
    </xf>
    <xf numFmtId="0" fontId="23" fillId="0" borderId="0" xfId="0" applyFont="1"/>
    <xf numFmtId="0" fontId="23" fillId="5" borderId="0" xfId="0" applyFont="1" applyFill="1"/>
    <xf numFmtId="166" fontId="0" fillId="0" borderId="1" xfId="0" applyNumberFormat="1" applyBorder="1"/>
    <xf numFmtId="0" fontId="2" fillId="0" borderId="1" xfId="0" applyFont="1" applyBorder="1"/>
    <xf numFmtId="2" fontId="7" fillId="0" borderId="0" xfId="1" applyNumberFormat="1"/>
    <xf numFmtId="0" fontId="9" fillId="4" borderId="6" xfId="0" applyFont="1" applyFill="1" applyBorder="1" applyAlignment="1">
      <alignment horizontal="center"/>
    </xf>
    <xf numFmtId="0" fontId="9" fillId="4" borderId="7" xfId="0" applyFont="1" applyFill="1" applyBorder="1" applyAlignment="1">
      <alignment horizontal="center"/>
    </xf>
    <xf numFmtId="0" fontId="9" fillId="4" borderId="8" xfId="0" applyFont="1" applyFill="1" applyBorder="1" applyAlignment="1">
      <alignment horizontal="center"/>
    </xf>
    <xf numFmtId="2" fontId="0" fillId="0" borderId="0" xfId="0" applyNumberFormat="1" applyAlignment="1">
      <alignment horizontal="center"/>
    </xf>
    <xf numFmtId="2" fontId="23" fillId="0" borderId="0" xfId="0" applyNumberFormat="1" applyFont="1" applyAlignment="1">
      <alignment horizontal="center"/>
    </xf>
    <xf numFmtId="165" fontId="0" fillId="0" borderId="0" xfId="0" applyNumberFormat="1" applyAlignment="1">
      <alignment horizontal="center"/>
    </xf>
    <xf numFmtId="165" fontId="23" fillId="0" borderId="0" xfId="0" applyNumberFormat="1" applyFont="1" applyAlignment="1">
      <alignment horizontal="center"/>
    </xf>
    <xf numFmtId="0" fontId="0" fillId="0" borderId="0" xfId="0" applyAlignment="1">
      <alignment horizontal="right"/>
    </xf>
    <xf numFmtId="0" fontId="0" fillId="9" borderId="42" xfId="0" applyFill="1" applyBorder="1"/>
    <xf numFmtId="0" fontId="0" fillId="0" borderId="42" xfId="0" applyBorder="1"/>
    <xf numFmtId="0" fontId="2" fillId="9" borderId="0" xfId="0" applyFont="1" applyFill="1"/>
    <xf numFmtId="0" fontId="0" fillId="5" borderId="42" xfId="0" applyFill="1" applyBorder="1"/>
    <xf numFmtId="0" fontId="2" fillId="5" borderId="0" xfId="0" applyFont="1" applyFill="1"/>
    <xf numFmtId="0" fontId="0" fillId="5" borderId="0" xfId="0" applyFill="1"/>
    <xf numFmtId="0" fontId="60" fillId="0" borderId="0" xfId="0" applyFont="1"/>
    <xf numFmtId="0" fontId="59" fillId="21" borderId="13" xfId="0" applyFont="1" applyFill="1" applyBorder="1" applyAlignment="1">
      <alignment vertical="center" wrapText="1"/>
    </xf>
    <xf numFmtId="0" fontId="59" fillId="21" borderId="9" xfId="0" applyFont="1" applyFill="1" applyBorder="1" applyAlignment="1">
      <alignment vertical="center" wrapText="1"/>
    </xf>
    <xf numFmtId="0" fontId="59" fillId="21" borderId="13" xfId="0" applyFont="1" applyFill="1" applyBorder="1" applyAlignment="1">
      <alignment horizontal="justify" vertical="center" wrapText="1"/>
    </xf>
    <xf numFmtId="0" fontId="59" fillId="21" borderId="10" xfId="0" applyFont="1" applyFill="1" applyBorder="1" applyAlignment="1">
      <alignment vertical="center" wrapText="1"/>
    </xf>
    <xf numFmtId="0" fontId="0" fillId="9" borderId="0" xfId="0" applyFill="1"/>
    <xf numFmtId="0" fontId="0" fillId="0" borderId="75" xfId="0" applyBorder="1"/>
    <xf numFmtId="166" fontId="4" fillId="7" borderId="50" xfId="0" applyNumberFormat="1" applyFont="1" applyFill="1" applyBorder="1" applyProtection="1">
      <protection locked="0"/>
    </xf>
    <xf numFmtId="166" fontId="7" fillId="7" borderId="1" xfId="1" applyNumberFormat="1" applyFill="1" applyBorder="1" applyProtection="1">
      <protection locked="0"/>
    </xf>
    <xf numFmtId="0" fontId="74" fillId="0" borderId="0" xfId="0" applyFont="1"/>
    <xf numFmtId="0" fontId="0" fillId="8" borderId="0" xfId="0" applyFill="1"/>
    <xf numFmtId="0" fontId="2" fillId="0" borderId="75" xfId="0" applyFont="1" applyBorder="1"/>
    <xf numFmtId="0" fontId="68" fillId="7" borderId="57" xfId="0" applyFont="1" applyFill="1" applyBorder="1" applyAlignment="1" applyProtection="1">
      <alignment vertical="top" wrapText="1"/>
      <protection locked="0"/>
    </xf>
    <xf numFmtId="166" fontId="4" fillId="7" borderId="50" xfId="0" applyNumberFormat="1" applyFont="1" applyFill="1" applyBorder="1" applyAlignment="1" applyProtection="1">
      <alignment vertical="center"/>
      <protection locked="0"/>
    </xf>
    <xf numFmtId="3" fontId="7" fillId="7" borderId="1" xfId="1" applyNumberFormat="1" applyFill="1" applyBorder="1" applyProtection="1">
      <protection locked="0"/>
    </xf>
    <xf numFmtId="4" fontId="4" fillId="7" borderId="1" xfId="1" applyNumberFormat="1" applyFont="1" applyFill="1" applyBorder="1" applyProtection="1">
      <protection locked="0"/>
    </xf>
    <xf numFmtId="4" fontId="7" fillId="7" borderId="1" xfId="1" applyNumberFormat="1" applyFill="1" applyBorder="1" applyProtection="1">
      <protection locked="0"/>
    </xf>
    <xf numFmtId="4" fontId="7" fillId="7" borderId="50" xfId="1" applyNumberFormat="1" applyFill="1" applyBorder="1" applyProtection="1">
      <protection locked="0"/>
    </xf>
    <xf numFmtId="0" fontId="89" fillId="7" borderId="79" xfId="0" applyFont="1" applyFill="1" applyBorder="1" applyAlignment="1" applyProtection="1">
      <alignment horizontal="left" wrapText="1"/>
      <protection locked="0"/>
    </xf>
    <xf numFmtId="0" fontId="89" fillId="7" borderId="89" xfId="0" applyFont="1" applyFill="1" applyBorder="1" applyAlignment="1" applyProtection="1">
      <alignment horizontal="left" wrapText="1"/>
      <protection locked="0"/>
    </xf>
    <xf numFmtId="0" fontId="89" fillId="7" borderId="88" xfId="0" applyFont="1" applyFill="1" applyBorder="1" applyAlignment="1" applyProtection="1">
      <alignment horizontal="left" wrapText="1"/>
      <protection locked="0"/>
    </xf>
    <xf numFmtId="0" fontId="4" fillId="7" borderId="50" xfId="0" applyFont="1" applyFill="1" applyBorder="1" applyAlignment="1" applyProtection="1">
      <alignment horizontal="left" vertical="top" wrapText="1"/>
      <protection locked="0"/>
    </xf>
    <xf numFmtId="0" fontId="4" fillId="7" borderId="60" xfId="0" applyFont="1" applyFill="1" applyBorder="1" applyAlignment="1" applyProtection="1">
      <alignment horizontal="left" vertical="top" wrapText="1"/>
      <protection locked="0"/>
    </xf>
    <xf numFmtId="0" fontId="4" fillId="7" borderId="58" xfId="0" applyFont="1" applyFill="1" applyBorder="1" applyAlignment="1" applyProtection="1">
      <alignment horizontal="left" vertical="top" wrapText="1"/>
      <protection locked="0"/>
    </xf>
    <xf numFmtId="0" fontId="4" fillId="7" borderId="59" xfId="0" applyFont="1" applyFill="1" applyBorder="1" applyAlignment="1" applyProtection="1">
      <alignment horizontal="left" vertical="top" wrapText="1"/>
      <protection locked="0"/>
    </xf>
    <xf numFmtId="0" fontId="8" fillId="7" borderId="60" xfId="2" applyFill="1" applyBorder="1" applyAlignment="1" applyProtection="1">
      <alignment horizontal="left" vertical="center"/>
      <protection locked="0"/>
    </xf>
    <xf numFmtId="0" fontId="4" fillId="7" borderId="62" xfId="0" applyFont="1" applyFill="1" applyBorder="1" applyAlignment="1" applyProtection="1">
      <alignment horizontal="left" vertical="center"/>
      <protection locked="0"/>
    </xf>
    <xf numFmtId="0" fontId="4" fillId="7" borderId="63" xfId="0" applyFont="1" applyFill="1" applyBorder="1" applyAlignment="1" applyProtection="1">
      <alignment horizontal="left" vertical="center"/>
      <protection locked="0"/>
    </xf>
    <xf numFmtId="0" fontId="11" fillId="0" borderId="0" xfId="0" applyFont="1" applyAlignment="1">
      <alignment horizontal="center" vertical="center" wrapText="1"/>
    </xf>
    <xf numFmtId="0" fontId="0" fillId="0" borderId="0" xfId="0" applyAlignment="1">
      <alignment horizontal="left" wrapText="1"/>
    </xf>
    <xf numFmtId="0" fontId="0" fillId="0" borderId="0" xfId="0" applyAlignment="1">
      <alignment horizontal="left" vertical="top" wrapText="1"/>
    </xf>
    <xf numFmtId="0" fontId="2" fillId="6" borderId="0" xfId="0" applyFont="1" applyFill="1" applyAlignment="1" applyProtection="1">
      <alignment vertical="center"/>
    </xf>
    <xf numFmtId="0" fontId="0" fillId="6" borderId="90" xfId="0" applyFill="1" applyBorder="1" applyAlignment="1" applyProtection="1">
      <alignment horizontal="left" vertical="center" wrapText="1"/>
    </xf>
    <xf numFmtId="0" fontId="0" fillId="0" borderId="0" xfId="0" applyProtection="1"/>
    <xf numFmtId="49" fontId="0" fillId="0" borderId="66" xfId="0" applyNumberFormat="1" applyBorder="1" applyAlignment="1" applyProtection="1">
      <alignment vertical="center"/>
    </xf>
    <xf numFmtId="0" fontId="37" fillId="0" borderId="67" xfId="0" applyFont="1" applyBorder="1" applyAlignment="1" applyProtection="1">
      <alignment horizontal="center" vertical="center" wrapText="1"/>
    </xf>
    <xf numFmtId="0" fontId="37" fillId="0" borderId="68" xfId="0" applyFont="1" applyBorder="1" applyAlignment="1" applyProtection="1">
      <alignment horizontal="center" vertical="center" wrapText="1"/>
    </xf>
    <xf numFmtId="0" fontId="1" fillId="0" borderId="66" xfId="0" applyFont="1" applyBorder="1" applyAlignment="1" applyProtection="1">
      <alignment vertical="center" wrapText="1"/>
    </xf>
    <xf numFmtId="49" fontId="0" fillId="0" borderId="57" xfId="0" applyNumberFormat="1" applyBorder="1" applyAlignment="1" applyProtection="1">
      <alignment vertical="center"/>
    </xf>
    <xf numFmtId="0" fontId="46" fillId="3" borderId="57" xfId="0" applyFont="1" applyFill="1" applyBorder="1" applyAlignment="1" applyProtection="1">
      <alignment vertical="center" wrapText="1"/>
    </xf>
    <xf numFmtId="166" fontId="45" fillId="3" borderId="57" xfId="0" applyNumberFormat="1" applyFont="1" applyFill="1" applyBorder="1" applyAlignment="1" applyProtection="1">
      <alignment vertical="center"/>
    </xf>
    <xf numFmtId="0" fontId="45" fillId="3" borderId="57" xfId="0" applyFont="1" applyFill="1" applyBorder="1" applyAlignment="1" applyProtection="1">
      <alignment vertical="center"/>
    </xf>
    <xf numFmtId="0" fontId="0" fillId="0" borderId="57" xfId="0" applyBorder="1" applyAlignment="1" applyProtection="1">
      <alignment vertical="center"/>
    </xf>
    <xf numFmtId="9" fontId="0" fillId="0" borderId="57" xfId="0" applyNumberFormat="1" applyBorder="1" applyAlignment="1" applyProtection="1">
      <alignment vertical="center"/>
    </xf>
    <xf numFmtId="49" fontId="0" fillId="0" borderId="65" xfId="0" applyNumberFormat="1" applyBorder="1" applyAlignment="1" applyProtection="1">
      <alignment vertical="center"/>
    </xf>
    <xf numFmtId="0" fontId="0" fillId="3" borderId="65" xfId="0" applyFill="1" applyBorder="1" applyAlignment="1" applyProtection="1">
      <alignment vertical="center" wrapText="1"/>
    </xf>
    <xf numFmtId="2" fontId="0" fillId="3" borderId="65" xfId="0" applyNumberFormat="1" applyFill="1" applyBorder="1" applyAlignment="1" applyProtection="1">
      <alignment vertical="center"/>
    </xf>
    <xf numFmtId="0" fontId="5" fillId="3" borderId="1" xfId="1" applyFont="1" applyFill="1" applyBorder="1" applyAlignment="1" applyProtection="1">
      <alignment horizontal="center" vertical="center" wrapText="1"/>
    </xf>
    <xf numFmtId="0" fontId="0" fillId="20" borderId="65" xfId="0" applyFill="1" applyBorder="1" applyAlignment="1" applyProtection="1">
      <alignment horizontal="center" vertical="center" wrapText="1"/>
    </xf>
    <xf numFmtId="0" fontId="0" fillId="0" borderId="65" xfId="0" applyBorder="1" applyAlignment="1" applyProtection="1">
      <alignment vertical="center"/>
    </xf>
    <xf numFmtId="49" fontId="0" fillId="0" borderId="66" xfId="0" applyNumberFormat="1" applyBorder="1" applyProtection="1"/>
    <xf numFmtId="0" fontId="37" fillId="0" borderId="67" xfId="0" applyFont="1" applyBorder="1" applyAlignment="1" applyProtection="1">
      <alignment horizontal="center" wrapText="1"/>
    </xf>
    <xf numFmtId="0" fontId="37" fillId="0" borderId="68" xfId="0" applyFont="1" applyBorder="1" applyAlignment="1" applyProtection="1">
      <alignment horizontal="center" wrapText="1"/>
    </xf>
    <xf numFmtId="0" fontId="37" fillId="0" borderId="69" xfId="0" applyFont="1" applyBorder="1" applyAlignment="1" applyProtection="1">
      <alignment horizontal="center" wrapText="1"/>
    </xf>
    <xf numFmtId="49" fontId="0" fillId="0" borderId="57" xfId="0" applyNumberFormat="1" applyBorder="1" applyProtection="1"/>
    <xf numFmtId="0" fontId="0" fillId="3" borderId="57" xfId="0" applyFill="1" applyBorder="1" applyAlignment="1" applyProtection="1">
      <alignment wrapText="1"/>
    </xf>
    <xf numFmtId="2" fontId="0" fillId="3" borderId="57" xfId="0" applyNumberFormat="1" applyFill="1" applyBorder="1" applyProtection="1"/>
    <xf numFmtId="0" fontId="5" fillId="3" borderId="1" xfId="1" applyFont="1" applyFill="1" applyBorder="1" applyAlignment="1" applyProtection="1">
      <alignment horizontal="center" wrapText="1"/>
    </xf>
    <xf numFmtId="0" fontId="0" fillId="0" borderId="57" xfId="0" applyBorder="1" applyAlignment="1" applyProtection="1">
      <alignment horizontal="center" vertical="center" wrapText="1"/>
    </xf>
    <xf numFmtId="0" fontId="0" fillId="0" borderId="57" xfId="0" applyBorder="1" applyProtection="1"/>
    <xf numFmtId="0" fontId="0" fillId="3" borderId="65" xfId="0" applyFill="1" applyBorder="1" applyAlignment="1" applyProtection="1">
      <alignment wrapText="1"/>
    </xf>
    <xf numFmtId="2" fontId="0" fillId="3" borderId="65" xfId="0" applyNumberFormat="1" applyFill="1" applyBorder="1" applyProtection="1"/>
    <xf numFmtId="0" fontId="5" fillId="3" borderId="65" xfId="1" applyFont="1" applyFill="1" applyBorder="1" applyProtection="1"/>
    <xf numFmtId="0" fontId="0" fillId="0" borderId="65" xfId="0" applyBorder="1" applyProtection="1"/>
    <xf numFmtId="49" fontId="0" fillId="0" borderId="65" xfId="0" applyNumberFormat="1" applyBorder="1" applyProtection="1"/>
    <xf numFmtId="0" fontId="0" fillId="19" borderId="75" xfId="0" applyFill="1" applyBorder="1" applyAlignment="1" applyProtection="1">
      <alignment wrapText="1"/>
    </xf>
    <xf numFmtId="2" fontId="0" fillId="19" borderId="75" xfId="0" applyNumberFormat="1" applyFill="1" applyBorder="1" applyProtection="1"/>
    <xf numFmtId="0" fontId="5" fillId="19" borderId="75" xfId="1" quotePrefix="1" applyFont="1" applyFill="1" applyBorder="1" applyAlignment="1" applyProtection="1">
      <alignment horizontal="center"/>
    </xf>
    <xf numFmtId="0" fontId="88" fillId="0" borderId="65" xfId="0" applyFont="1" applyBorder="1" applyProtection="1"/>
    <xf numFmtId="0" fontId="0" fillId="0" borderId="65" xfId="0" quotePrefix="1" applyBorder="1" applyProtection="1"/>
    <xf numFmtId="0" fontId="68" fillId="0" borderId="0" xfId="0" applyFont="1" applyProtection="1"/>
    <xf numFmtId="0" fontId="74" fillId="5" borderId="65" xfId="0" applyFont="1" applyFill="1" applyBorder="1" applyAlignment="1" applyProtection="1">
      <alignment wrapText="1"/>
    </xf>
    <xf numFmtId="2" fontId="74" fillId="5" borderId="65" xfId="0" applyNumberFormat="1" applyFont="1" applyFill="1" applyBorder="1" applyProtection="1"/>
    <xf numFmtId="0" fontId="75" fillId="5" borderId="65" xfId="1" applyFont="1" applyFill="1" applyBorder="1" applyProtection="1"/>
    <xf numFmtId="0" fontId="65" fillId="0" borderId="0" xfId="0" applyFont="1" applyProtection="1"/>
    <xf numFmtId="0" fontId="67" fillId="5" borderId="65" xfId="1" applyFont="1" applyFill="1" applyBorder="1" applyAlignment="1" applyProtection="1">
      <alignment wrapText="1"/>
    </xf>
    <xf numFmtId="0" fontId="7" fillId="0" borderId="0" xfId="1" applyProtection="1"/>
    <xf numFmtId="0" fontId="2" fillId="0" borderId="1" xfId="0" applyFont="1" applyBorder="1" applyProtection="1"/>
    <xf numFmtId="0" fontId="2" fillId="0" borderId="1" xfId="0" applyFont="1" applyBorder="1" applyAlignment="1" applyProtection="1">
      <alignment vertical="top" wrapText="1"/>
    </xf>
    <xf numFmtId="0" fontId="69" fillId="0" borderId="0" xfId="1" applyFont="1" applyAlignment="1" applyProtection="1">
      <alignment vertical="center"/>
    </xf>
    <xf numFmtId="0" fontId="37" fillId="0" borderId="51" xfId="0" applyFont="1" applyBorder="1" applyAlignment="1" applyProtection="1">
      <alignment horizontal="left" wrapText="1"/>
    </xf>
    <xf numFmtId="0" fontId="58" fillId="0" borderId="0" xfId="1" applyFont="1" applyProtection="1"/>
    <xf numFmtId="0" fontId="38" fillId="0" borderId="0" xfId="2" applyFont="1" applyProtection="1"/>
    <xf numFmtId="0" fontId="63" fillId="0" borderId="51" xfId="0" applyFont="1" applyBorder="1" applyAlignment="1" applyProtection="1">
      <alignment horizontal="left" wrapText="1"/>
    </xf>
    <xf numFmtId="0" fontId="67" fillId="0" borderId="47" xfId="1" applyFont="1" applyBorder="1" applyAlignment="1" applyProtection="1">
      <alignment horizontal="left" vertical="top" wrapText="1"/>
    </xf>
    <xf numFmtId="0" fontId="67" fillId="0" borderId="0" xfId="1" applyFont="1" applyAlignment="1" applyProtection="1">
      <alignment horizontal="left" vertical="top" wrapText="1"/>
    </xf>
    <xf numFmtId="0" fontId="63" fillId="0" borderId="51" xfId="0" applyFont="1" applyBorder="1" applyAlignment="1" applyProtection="1">
      <alignment horizontal="left" vertical="center" wrapText="1"/>
    </xf>
    <xf numFmtId="0" fontId="72" fillId="0" borderId="0" xfId="1" applyFont="1" applyProtection="1"/>
    <xf numFmtId="166" fontId="46" fillId="0" borderId="50" xfId="0" applyNumberFormat="1" applyFont="1" applyBorder="1" applyProtection="1"/>
    <xf numFmtId="0" fontId="0" fillId="0" borderId="50" xfId="0" applyBorder="1" applyProtection="1"/>
    <xf numFmtId="0" fontId="71" fillId="0" borderId="0" xfId="1" applyFont="1" applyProtection="1"/>
    <xf numFmtId="0" fontId="73" fillId="0" borderId="0" xfId="1" applyFont="1" applyProtection="1"/>
    <xf numFmtId="0" fontId="37" fillId="0" borderId="51" xfId="0" applyFont="1" applyBorder="1" applyAlignment="1" applyProtection="1">
      <alignment horizontal="left" vertical="center" wrapText="1"/>
    </xf>
    <xf numFmtId="0" fontId="0" fillId="0" borderId="50" xfId="0" applyBorder="1" applyAlignment="1" applyProtection="1">
      <alignment vertical="center"/>
    </xf>
    <xf numFmtId="0" fontId="67" fillId="0" borderId="47" xfId="0" applyFont="1" applyBorder="1" applyAlignment="1" applyProtection="1">
      <alignment horizontal="left" vertical="center" wrapText="1"/>
    </xf>
    <xf numFmtId="0" fontId="67" fillId="0" borderId="0" xfId="0" applyFont="1" applyAlignment="1" applyProtection="1">
      <alignment horizontal="left" vertical="center" wrapText="1"/>
    </xf>
    <xf numFmtId="0" fontId="37" fillId="0" borderId="50" xfId="0" applyFont="1" applyBorder="1" applyAlignment="1" applyProtection="1">
      <alignment horizontal="left" wrapText="1"/>
    </xf>
    <xf numFmtId="2" fontId="4" fillId="3" borderId="50" xfId="0" applyNumberFormat="1" applyFont="1" applyFill="1" applyBorder="1" applyProtection="1"/>
    <xf numFmtId="0" fontId="0" fillId="0" borderId="50" xfId="0" quotePrefix="1" applyBorder="1" applyProtection="1"/>
    <xf numFmtId="0" fontId="67" fillId="0" borderId="0" xfId="0" applyFont="1" applyProtection="1"/>
    <xf numFmtId="0" fontId="45" fillId="0" borderId="0" xfId="0" applyFont="1" applyProtection="1"/>
    <xf numFmtId="0" fontId="91" fillId="0" borderId="0" xfId="0" applyFont="1" applyAlignment="1" applyProtection="1">
      <alignment horizontal="left" wrapText="1"/>
    </xf>
    <xf numFmtId="166" fontId="4" fillId="0" borderId="0" xfId="0" applyNumberFormat="1" applyFont="1" applyProtection="1"/>
    <xf numFmtId="0" fontId="45" fillId="0" borderId="0" xfId="0" applyFont="1" applyAlignment="1" applyProtection="1">
      <alignment horizontal="left" vertical="center" wrapText="1"/>
    </xf>
    <xf numFmtId="0" fontId="37" fillId="0" borderId="65" xfId="0" applyFont="1" applyBorder="1" applyAlignment="1" applyProtection="1">
      <alignment horizontal="left" wrapText="1"/>
    </xf>
    <xf numFmtId="166" fontId="67" fillId="0" borderId="0" xfId="0" applyNumberFormat="1" applyFont="1" applyAlignment="1" applyProtection="1">
      <alignment vertical="center"/>
    </xf>
    <xf numFmtId="166" fontId="67" fillId="0" borderId="0" xfId="0" applyNumberFormat="1" applyFont="1" applyProtection="1"/>
    <xf numFmtId="0" fontId="37" fillId="6" borderId="50" xfId="0" applyFont="1" applyFill="1" applyBorder="1" applyAlignment="1" applyProtection="1">
      <alignment horizontal="left" wrapText="1"/>
    </xf>
    <xf numFmtId="166" fontId="4" fillId="6" borderId="50" xfId="0" applyNumberFormat="1" applyFont="1" applyFill="1" applyBorder="1" applyProtection="1"/>
    <xf numFmtId="0" fontId="0" fillId="6" borderId="50" xfId="0" applyFill="1" applyBorder="1" applyProtection="1"/>
    <xf numFmtId="166" fontId="46" fillId="0" borderId="0" xfId="0" applyNumberFormat="1" applyFont="1" applyProtection="1"/>
    <xf numFmtId="0" fontId="23" fillId="6" borderId="50" xfId="0" applyFont="1" applyFill="1" applyBorder="1" applyAlignment="1" applyProtection="1">
      <alignment horizontal="left" wrapText="1"/>
    </xf>
    <xf numFmtId="166" fontId="5" fillId="6" borderId="50" xfId="0" applyNumberFormat="1" applyFont="1" applyFill="1" applyBorder="1" applyProtection="1"/>
    <xf numFmtId="0" fontId="2" fillId="6" borderId="50" xfId="0" applyFont="1" applyFill="1" applyBorder="1" applyProtection="1"/>
    <xf numFmtId="0" fontId="70" fillId="6" borderId="50" xfId="0" applyFont="1" applyFill="1" applyBorder="1" applyAlignment="1" applyProtection="1">
      <alignment horizontal="left" wrapText="1"/>
    </xf>
    <xf numFmtId="2" fontId="5" fillId="6" borderId="50" xfId="0" applyNumberFormat="1" applyFont="1" applyFill="1" applyBorder="1" applyProtection="1"/>
    <xf numFmtId="0" fontId="5" fillId="6" borderId="1" xfId="1" applyFont="1" applyFill="1" applyBorder="1" applyAlignment="1" applyProtection="1">
      <alignment horizontal="center" wrapText="1"/>
    </xf>
    <xf numFmtId="2" fontId="4" fillId="6" borderId="50" xfId="0" applyNumberFormat="1" applyFont="1" applyFill="1" applyBorder="1" applyProtection="1"/>
    <xf numFmtId="0" fontId="4" fillId="6" borderId="1" xfId="1" applyFont="1" applyFill="1" applyBorder="1" applyAlignment="1" applyProtection="1">
      <alignment horizontal="center" wrapText="1"/>
    </xf>
    <xf numFmtId="0" fontId="3" fillId="0" borderId="2" xfId="1" applyFont="1" applyBorder="1" applyAlignment="1" applyProtection="1">
      <alignment horizontal="center" wrapText="1"/>
    </xf>
    <xf numFmtId="0" fontId="3" fillId="0" borderId="0" xfId="1" applyFont="1" applyAlignment="1" applyProtection="1">
      <alignment horizontal="center" wrapText="1"/>
    </xf>
    <xf numFmtId="0" fontId="64" fillId="0" borderId="0" xfId="1" applyFont="1" applyAlignment="1" applyProtection="1">
      <alignment horizontal="center" wrapText="1"/>
    </xf>
    <xf numFmtId="0" fontId="7" fillId="6" borderId="1" xfId="1" applyFill="1" applyBorder="1" applyAlignment="1" applyProtection="1">
      <alignment horizontal="center" wrapText="1"/>
    </xf>
    <xf numFmtId="0" fontId="30" fillId="6" borderId="1" xfId="1" applyFont="1" applyFill="1" applyBorder="1" applyAlignment="1" applyProtection="1">
      <alignment horizontal="center" vertical="center" wrapText="1"/>
    </xf>
    <xf numFmtId="0" fontId="30" fillId="6" borderId="1" xfId="1" applyFont="1" applyFill="1" applyBorder="1" applyAlignment="1" applyProtection="1">
      <alignment horizontal="center" wrapText="1"/>
    </xf>
    <xf numFmtId="0" fontId="4" fillId="0" borderId="1" xfId="1" applyFont="1" applyBorder="1" applyProtection="1"/>
    <xf numFmtId="2" fontId="4" fillId="0" borderId="1" xfId="1" applyNumberFormat="1" applyFont="1" applyBorder="1" applyProtection="1"/>
    <xf numFmtId="2" fontId="4" fillId="0" borderId="50" xfId="1" applyNumberFormat="1" applyFont="1" applyBorder="1" applyProtection="1"/>
    <xf numFmtId="2" fontId="7" fillId="0" borderId="1" xfId="1" applyNumberFormat="1" applyBorder="1" applyProtection="1"/>
    <xf numFmtId="2" fontId="7" fillId="2" borderId="1" xfId="1" applyNumberFormat="1" applyFill="1" applyBorder="1" applyProtection="1"/>
    <xf numFmtId="2" fontId="4" fillId="2" borderId="1" xfId="1" applyNumberFormat="1" applyFont="1" applyFill="1" applyBorder="1" applyProtection="1"/>
    <xf numFmtId="0" fontId="7" fillId="0" borderId="1" xfId="1" applyBorder="1" applyProtection="1"/>
    <xf numFmtId="164" fontId="7" fillId="0" borderId="1" xfId="1" applyNumberFormat="1" applyBorder="1" applyProtection="1"/>
    <xf numFmtId="0" fontId="4" fillId="5" borderId="1" xfId="1" applyFont="1" applyFill="1" applyBorder="1" applyProtection="1"/>
    <xf numFmtId="2" fontId="7" fillId="5" borderId="1" xfId="1" applyNumberFormat="1" applyFill="1" applyBorder="1" applyProtection="1"/>
    <xf numFmtId="0" fontId="4" fillId="5" borderId="50" xfId="1" applyFont="1" applyFill="1" applyBorder="1" applyProtection="1"/>
    <xf numFmtId="2" fontId="7" fillId="0" borderId="50" xfId="1" applyNumberFormat="1" applyBorder="1" applyProtection="1"/>
    <xf numFmtId="2" fontId="7" fillId="2" borderId="50" xfId="1" applyNumberFormat="1" applyFill="1" applyBorder="1" applyProtection="1"/>
    <xf numFmtId="0" fontId="4" fillId="6" borderId="1" xfId="1" applyFont="1" applyFill="1" applyBorder="1" applyProtection="1"/>
    <xf numFmtId="0" fontId="7" fillId="6" borderId="1" xfId="1" applyFill="1" applyBorder="1" applyProtection="1"/>
    <xf numFmtId="165" fontId="7" fillId="6" borderId="1" xfId="1" applyNumberFormat="1" applyFill="1" applyBorder="1" applyAlignment="1" applyProtection="1">
      <alignment horizontal="center" wrapText="1"/>
    </xf>
    <xf numFmtId="2" fontId="7" fillId="6" borderId="1" xfId="1" applyNumberFormat="1" applyFill="1" applyBorder="1" applyAlignment="1" applyProtection="1">
      <alignment horizontal="center" wrapText="1"/>
    </xf>
    <xf numFmtId="166" fontId="7" fillId="6" borderId="1" xfId="1" applyNumberFormat="1" applyFill="1" applyBorder="1" applyAlignment="1" applyProtection="1">
      <alignment horizontal="center" wrapText="1"/>
    </xf>
    <xf numFmtId="0" fontId="4" fillId="0" borderId="75" xfId="1" applyFont="1" applyBorder="1" applyProtection="1"/>
    <xf numFmtId="2" fontId="7" fillId="0" borderId="75" xfId="1" applyNumberFormat="1" applyBorder="1" applyProtection="1"/>
    <xf numFmtId="0" fontId="7" fillId="5" borderId="1" xfId="1" applyFill="1" applyBorder="1" applyProtection="1"/>
    <xf numFmtId="2" fontId="7" fillId="2" borderId="75" xfId="1" applyNumberFormat="1" applyFill="1" applyBorder="1" applyProtection="1"/>
    <xf numFmtId="2" fontId="4" fillId="2" borderId="75" xfId="1" applyNumberFormat="1" applyFont="1" applyFill="1" applyBorder="1" applyProtection="1"/>
    <xf numFmtId="0" fontId="4" fillId="6" borderId="1" xfId="1" applyFont="1" applyFill="1" applyBorder="1" applyAlignment="1" applyProtection="1">
      <alignment vertical="center"/>
    </xf>
    <xf numFmtId="0" fontId="7" fillId="6" borderId="1" xfId="1" applyFill="1" applyBorder="1" applyAlignment="1" applyProtection="1">
      <alignment horizontal="center" vertical="center" wrapText="1"/>
    </xf>
    <xf numFmtId="0" fontId="4" fillId="6" borderId="1" xfId="1" applyFont="1" applyFill="1" applyBorder="1" applyAlignment="1" applyProtection="1">
      <alignment horizontal="center" vertical="center" wrapText="1"/>
    </xf>
    <xf numFmtId="0" fontId="5" fillId="6" borderId="1" xfId="1" applyFont="1" applyFill="1" applyBorder="1" applyAlignment="1" applyProtection="1">
      <alignment horizontal="center" vertical="center" wrapText="1"/>
    </xf>
    <xf numFmtId="0" fontId="30" fillId="6" borderId="75" xfId="1" applyFont="1" applyFill="1" applyBorder="1" applyAlignment="1" applyProtection="1">
      <alignment horizontal="center" vertical="center" wrapText="1"/>
    </xf>
    <xf numFmtId="0" fontId="7" fillId="0" borderId="0" xfId="1" applyAlignment="1" applyProtection="1">
      <alignment horizontal="center" wrapText="1"/>
    </xf>
    <xf numFmtId="2" fontId="4" fillId="6" borderId="1" xfId="1" applyNumberFormat="1" applyFont="1" applyFill="1" applyBorder="1" applyAlignment="1" applyProtection="1">
      <alignment horizontal="center" wrapText="1"/>
    </xf>
    <xf numFmtId="0" fontId="7" fillId="6" borderId="75" xfId="1" applyFill="1" applyBorder="1" applyAlignment="1" applyProtection="1">
      <alignment horizontal="center" wrapText="1"/>
    </xf>
    <xf numFmtId="2" fontId="4" fillId="23" borderId="1" xfId="1" applyNumberFormat="1" applyFont="1" applyFill="1" applyBorder="1" applyProtection="1"/>
    <xf numFmtId="2" fontId="4" fillId="5" borderId="1" xfId="1" applyNumberFormat="1" applyFont="1" applyFill="1" applyBorder="1" applyProtection="1"/>
    <xf numFmtId="2" fontId="7" fillId="0" borderId="0" xfId="1" applyNumberFormat="1" applyProtection="1"/>
    <xf numFmtId="166" fontId="4" fillId="6" borderId="1" xfId="1" applyNumberFormat="1" applyFont="1" applyFill="1" applyBorder="1" applyAlignment="1" applyProtection="1">
      <alignment horizontal="center" wrapText="1"/>
    </xf>
    <xf numFmtId="0" fontId="7" fillId="5" borderId="75" xfId="1" applyFill="1" applyBorder="1" applyProtection="1"/>
    <xf numFmtId="0" fontId="5" fillId="6" borderId="1" xfId="1" applyFont="1" applyFill="1" applyBorder="1" applyProtection="1"/>
    <xf numFmtId="2" fontId="5" fillId="6" borderId="1" xfId="1" applyNumberFormat="1" applyFont="1" applyFill="1" applyBorder="1" applyProtection="1"/>
    <xf numFmtId="2" fontId="7" fillId="6" borderId="1" xfId="1" applyNumberFormat="1" applyFill="1" applyBorder="1" applyProtection="1"/>
    <xf numFmtId="2" fontId="5" fillId="6" borderId="75" xfId="1" applyNumberFormat="1" applyFont="1" applyFill="1" applyBorder="1" applyProtection="1"/>
    <xf numFmtId="0" fontId="3" fillId="0" borderId="2" xfId="1" applyFont="1" applyBorder="1" applyAlignment="1" applyProtection="1">
      <alignment horizontal="left" vertical="center" wrapText="1"/>
    </xf>
    <xf numFmtId="0" fontId="3" fillId="0" borderId="0" xfId="1" applyFont="1" applyBorder="1" applyAlignment="1" applyProtection="1">
      <alignment horizontal="left" vertical="center" wrapText="1"/>
    </xf>
    <xf numFmtId="0" fontId="13" fillId="0" borderId="0" xfId="0" applyFont="1" applyAlignment="1" applyProtection="1">
      <alignment wrapText="1"/>
    </xf>
    <xf numFmtId="0" fontId="2" fillId="0" borderId="64" xfId="0" applyFont="1" applyBorder="1" applyAlignment="1" applyProtection="1">
      <alignment horizontal="left" wrapText="1"/>
    </xf>
    <xf numFmtId="0" fontId="2" fillId="0" borderId="0" xfId="0" applyFont="1" applyAlignment="1" applyProtection="1">
      <alignment horizontal="left" wrapText="1"/>
    </xf>
    <xf numFmtId="1" fontId="7" fillId="0" borderId="1" xfId="1" applyNumberFormat="1" applyBorder="1" applyProtection="1"/>
    <xf numFmtId="2" fontId="4" fillId="0" borderId="75" xfId="1" applyNumberFormat="1" applyFont="1" applyBorder="1" applyProtection="1"/>
    <xf numFmtId="0" fontId="4" fillId="6" borderId="75" xfId="1" applyFont="1" applyFill="1" applyBorder="1" applyAlignment="1" applyProtection="1">
      <alignment horizontal="center" wrapText="1"/>
    </xf>
    <xf numFmtId="165" fontId="7" fillId="0" borderId="1" xfId="1" applyNumberFormat="1" applyBorder="1" applyProtection="1"/>
    <xf numFmtId="0" fontId="5" fillId="6" borderId="0" xfId="1" applyFont="1" applyFill="1" applyProtection="1"/>
    <xf numFmtId="2" fontId="5" fillId="6" borderId="0" xfId="1" applyNumberFormat="1" applyFont="1" applyFill="1" applyProtection="1"/>
    <xf numFmtId="0" fontId="7" fillId="6" borderId="0" xfId="1" applyFill="1" applyProtection="1"/>
    <xf numFmtId="0" fontId="30" fillId="6" borderId="0" xfId="1" applyFont="1" applyFill="1" applyProtection="1"/>
    <xf numFmtId="2" fontId="7" fillId="6" borderId="0" xfId="1" applyNumberFormat="1" applyFill="1" applyProtection="1"/>
    <xf numFmtId="2" fontId="30" fillId="6" borderId="0" xfId="1" applyNumberFormat="1" applyFont="1" applyFill="1" applyProtection="1"/>
    <xf numFmtId="0" fontId="5" fillId="0" borderId="0" xfId="1" applyFont="1" applyProtection="1"/>
    <xf numFmtId="2" fontId="4" fillId="6" borderId="0" xfId="1" applyNumberFormat="1" applyFont="1" applyFill="1" applyProtection="1"/>
    <xf numFmtId="0" fontId="7" fillId="0" borderId="0" xfId="1" quotePrefix="1" applyProtection="1"/>
    <xf numFmtId="0" fontId="5" fillId="6" borderId="0" xfId="1" applyFont="1" applyFill="1" applyAlignment="1" applyProtection="1">
      <alignment vertical="center" wrapText="1"/>
    </xf>
    <xf numFmtId="2" fontId="5" fillId="6" borderId="0" xfId="1" applyNumberFormat="1" applyFont="1" applyFill="1" applyAlignment="1" applyProtection="1">
      <alignment vertical="center"/>
    </xf>
    <xf numFmtId="0" fontId="5" fillId="0" borderId="0" xfId="1" applyFont="1" applyAlignment="1" applyProtection="1">
      <alignment vertical="center"/>
    </xf>
    <xf numFmtId="0" fontId="30" fillId="6" borderId="0" xfId="1" applyFont="1" applyFill="1" applyAlignment="1" applyProtection="1">
      <alignment wrapText="1"/>
    </xf>
    <xf numFmtId="0" fontId="69" fillId="0" borderId="0" xfId="1" applyFont="1" applyProtection="1"/>
    <xf numFmtId="0" fontId="30" fillId="0" borderId="0" xfId="1" applyFont="1" applyProtection="1"/>
    <xf numFmtId="0" fontId="7" fillId="0" borderId="0" xfId="1" applyAlignment="1" applyProtection="1">
      <alignment horizontal="left" vertical="top" wrapText="1"/>
    </xf>
    <xf numFmtId="0" fontId="7" fillId="0" borderId="0" xfId="1" applyAlignment="1" applyProtection="1">
      <alignment vertical="top" wrapText="1"/>
    </xf>
    <xf numFmtId="0" fontId="7" fillId="0" borderId="0" xfId="1" applyAlignment="1" applyProtection="1">
      <alignment horizontal="left" vertical="top" wrapText="1"/>
    </xf>
    <xf numFmtId="0" fontId="30" fillId="0" borderId="0" xfId="1" applyFont="1" applyAlignment="1" applyProtection="1">
      <alignment vertical="top" wrapText="1"/>
    </xf>
    <xf numFmtId="0" fontId="5" fillId="5" borderId="0" xfId="1" applyFont="1" applyFill="1" applyProtection="1"/>
    <xf numFmtId="0" fontId="7" fillId="5" borderId="0" xfId="1" applyFill="1" applyProtection="1"/>
    <xf numFmtId="0" fontId="7" fillId="2" borderId="0" xfId="1" applyFill="1" applyProtection="1"/>
    <xf numFmtId="0" fontId="2" fillId="0" borderId="0" xfId="0" applyFont="1" applyProtection="1"/>
    <xf numFmtId="0" fontId="8" fillId="0" borderId="0" xfId="2" applyProtection="1"/>
    <xf numFmtId="0" fontId="1" fillId="23" borderId="0" xfId="0" applyFont="1" applyFill="1" applyProtection="1"/>
    <xf numFmtId="0" fontId="1" fillId="0" borderId="0" xfId="0" applyFont="1" applyProtection="1"/>
    <xf numFmtId="0" fontId="23" fillId="0" borderId="0" xfId="0" applyFont="1" applyProtection="1"/>
    <xf numFmtId="0" fontId="23" fillId="5" borderId="0" xfId="0" applyFont="1" applyFill="1" applyProtection="1"/>
    <xf numFmtId="0" fontId="7" fillId="0" borderId="0" xfId="1" applyAlignment="1" applyProtection="1">
      <alignment horizontal="center"/>
    </xf>
    <xf numFmtId="0" fontId="7" fillId="3" borderId="4" xfId="1" applyFill="1" applyBorder="1" applyAlignment="1" applyProtection="1">
      <alignment horizontal="center" wrapText="1"/>
    </xf>
    <xf numFmtId="2" fontId="7" fillId="0" borderId="0" xfId="1" applyNumberFormat="1" applyAlignment="1" applyProtection="1">
      <alignment horizontal="center"/>
    </xf>
    <xf numFmtId="1" fontId="7" fillId="0" borderId="0" xfId="1" applyNumberFormat="1" applyAlignment="1" applyProtection="1">
      <alignment horizontal="center"/>
    </xf>
    <xf numFmtId="166" fontId="7" fillId="0" borderId="0" xfId="1" applyNumberFormat="1" applyProtection="1"/>
    <xf numFmtId="0" fontId="2" fillId="9" borderId="0" xfId="0" applyFont="1" applyFill="1" applyProtection="1"/>
    <xf numFmtId="0" fontId="34" fillId="0" borderId="0" xfId="1" applyFont="1" applyProtection="1"/>
    <xf numFmtId="0" fontId="57" fillId="5" borderId="1" xfId="1" applyFont="1" applyFill="1" applyBorder="1" applyProtection="1"/>
    <xf numFmtId="0" fontId="56" fillId="7" borderId="0" xfId="1" applyFont="1" applyFill="1" applyAlignment="1" applyProtection="1">
      <alignment vertical="center"/>
      <protection locked="0"/>
    </xf>
    <xf numFmtId="0" fontId="7" fillId="8" borderId="0" xfId="1" applyFill="1" applyProtection="1">
      <protection locked="0"/>
    </xf>
    <xf numFmtId="0" fontId="66" fillId="0" borderId="0" xfId="0" applyFont="1" applyProtection="1"/>
    <xf numFmtId="0" fontId="61" fillId="20" borderId="0" xfId="0" applyFont="1" applyFill="1" applyAlignment="1" applyProtection="1">
      <alignment vertical="center"/>
    </xf>
    <xf numFmtId="0" fontId="0" fillId="20" borderId="0" xfId="0" applyFill="1" applyProtection="1"/>
    <xf numFmtId="0" fontId="59" fillId="21" borderId="16" xfId="0" applyFont="1" applyFill="1" applyBorder="1" applyAlignment="1" applyProtection="1">
      <alignment vertical="center" wrapText="1"/>
    </xf>
    <xf numFmtId="0" fontId="59" fillId="21" borderId="61" xfId="0" applyFont="1" applyFill="1" applyBorder="1" applyAlignment="1" applyProtection="1">
      <alignment vertical="center" wrapText="1"/>
    </xf>
    <xf numFmtId="0" fontId="61" fillId="21" borderId="61" xfId="0" applyFont="1" applyFill="1" applyBorder="1" applyAlignment="1" applyProtection="1">
      <alignment vertical="center" wrapText="1"/>
    </xf>
    <xf numFmtId="0" fontId="61" fillId="21" borderId="61" xfId="0" applyFont="1" applyFill="1" applyBorder="1" applyAlignment="1" applyProtection="1">
      <alignment vertical="center" wrapText="1"/>
    </xf>
    <xf numFmtId="0" fontId="61" fillId="21" borderId="11" xfId="0" applyFont="1" applyFill="1" applyBorder="1" applyAlignment="1" applyProtection="1">
      <alignment vertical="center" wrapText="1"/>
    </xf>
    <xf numFmtId="0" fontId="59" fillId="21" borderId="9" xfId="0" applyFont="1" applyFill="1" applyBorder="1" applyAlignment="1" applyProtection="1">
      <alignment vertical="center" wrapText="1"/>
    </xf>
    <xf numFmtId="0" fontId="59" fillId="21" borderId="18" xfId="0" applyFont="1" applyFill="1" applyBorder="1" applyAlignment="1" applyProtection="1">
      <alignment vertical="center" wrapText="1"/>
    </xf>
    <xf numFmtId="0" fontId="59" fillId="21" borderId="11" xfId="0" applyFont="1" applyFill="1" applyBorder="1" applyAlignment="1" applyProtection="1">
      <alignment vertical="center" wrapText="1"/>
    </xf>
    <xf numFmtId="0" fontId="59" fillId="21" borderId="14" xfId="0" applyFont="1" applyFill="1" applyBorder="1" applyAlignment="1" applyProtection="1">
      <alignment vertical="center" wrapText="1"/>
    </xf>
    <xf numFmtId="0" fontId="59" fillId="21" borderId="9" xfId="0" applyFont="1" applyFill="1" applyBorder="1" applyAlignment="1" applyProtection="1">
      <alignment horizontal="justify" vertical="center" wrapText="1"/>
    </xf>
    <xf numFmtId="0" fontId="59" fillId="21" borderId="10" xfId="0" applyFont="1" applyFill="1" applyBorder="1" applyAlignment="1" applyProtection="1">
      <alignment vertical="center" wrapText="1"/>
    </xf>
    <xf numFmtId="0" fontId="59" fillId="21" borderId="13" xfId="0" applyFont="1" applyFill="1" applyBorder="1" applyAlignment="1" applyProtection="1">
      <alignment vertical="center" wrapText="1"/>
    </xf>
    <xf numFmtId="0" fontId="59" fillId="21" borderId="10" xfId="0" applyFont="1" applyFill="1" applyBorder="1" applyAlignment="1" applyProtection="1">
      <alignment horizontal="justify" vertical="center" wrapText="1"/>
    </xf>
    <xf numFmtId="0" fontId="59" fillId="21" borderId="15" xfId="0" applyFont="1" applyFill="1" applyBorder="1" applyAlignment="1" applyProtection="1">
      <alignment vertical="center" wrapText="1"/>
    </xf>
    <xf numFmtId="4" fontId="59" fillId="21" borderId="9" xfId="0" applyNumberFormat="1" applyFont="1" applyFill="1" applyBorder="1" applyAlignment="1" applyProtection="1">
      <alignment horizontal="justify" vertical="center" wrapText="1"/>
    </xf>
    <xf numFmtId="0" fontId="8" fillId="7" borderId="0" xfId="2" applyFill="1" applyProtection="1">
      <protection locked="0"/>
    </xf>
    <xf numFmtId="0" fontId="0" fillId="7" borderId="0" xfId="0" applyFill="1" applyProtection="1">
      <protection locked="0"/>
    </xf>
    <xf numFmtId="0" fontId="62" fillId="8" borderId="16" xfId="0" applyFont="1" applyFill="1" applyBorder="1" applyAlignment="1" applyProtection="1">
      <alignment vertical="center" wrapText="1"/>
      <protection locked="0"/>
    </xf>
    <xf numFmtId="0" fontId="62" fillId="8" borderId="61" xfId="0" applyFont="1" applyFill="1" applyBorder="1" applyAlignment="1" applyProtection="1">
      <alignment vertical="center" wrapText="1"/>
      <protection locked="0"/>
    </xf>
    <xf numFmtId="0" fontId="62" fillId="8" borderId="11" xfId="0" applyFont="1" applyFill="1" applyBorder="1" applyAlignment="1" applyProtection="1">
      <alignment vertical="center" wrapText="1"/>
      <protection locked="0"/>
    </xf>
    <xf numFmtId="0" fontId="59" fillId="8" borderId="16" xfId="0" applyFont="1" applyFill="1" applyBorder="1" applyAlignment="1" applyProtection="1">
      <alignment vertical="center" wrapText="1"/>
      <protection locked="0"/>
    </xf>
    <xf numFmtId="0" fontId="59" fillId="8" borderId="11" xfId="0" applyFont="1" applyFill="1" applyBorder="1" applyAlignment="1" applyProtection="1">
      <alignment vertical="center" wrapText="1"/>
      <protection locked="0"/>
    </xf>
    <xf numFmtId="0" fontId="59" fillId="8" borderId="9" xfId="0" applyFont="1" applyFill="1" applyBorder="1" applyAlignment="1" applyProtection="1">
      <alignment vertical="center" wrapText="1"/>
      <protection locked="0"/>
    </xf>
    <xf numFmtId="0" fontId="59" fillId="8" borderId="13" xfId="0" applyFont="1" applyFill="1" applyBorder="1" applyAlignment="1" applyProtection="1">
      <alignment vertical="center" wrapText="1"/>
      <protection locked="0"/>
    </xf>
    <xf numFmtId="0" fontId="59" fillId="8" borderId="10" xfId="0" applyFont="1" applyFill="1" applyBorder="1" applyAlignment="1" applyProtection="1">
      <alignment vertical="center" wrapText="1"/>
      <protection locked="0"/>
    </xf>
    <xf numFmtId="0" fontId="62" fillId="8" borderId="9" xfId="0" applyFont="1" applyFill="1" applyBorder="1" applyAlignment="1" applyProtection="1">
      <alignment vertical="center" wrapText="1"/>
      <protection locked="0"/>
    </xf>
    <xf numFmtId="0" fontId="62" fillId="8" borderId="10" xfId="0" applyFont="1" applyFill="1" applyBorder="1" applyAlignment="1" applyProtection="1">
      <alignment vertical="center" wrapText="1"/>
      <protection locked="0"/>
    </xf>
    <xf numFmtId="0" fontId="62" fillId="8" borderId="9" xfId="0" applyFont="1" applyFill="1" applyBorder="1" applyAlignment="1" applyProtection="1">
      <alignment horizontal="justify" vertical="center" wrapText="1"/>
      <protection locked="0"/>
    </xf>
    <xf numFmtId="0" fontId="62" fillId="8" borderId="10" xfId="0" applyFont="1" applyFill="1" applyBorder="1" applyAlignment="1" applyProtection="1">
      <alignment horizontal="justify" vertical="center" wrapText="1"/>
      <protection locked="0"/>
    </xf>
    <xf numFmtId="0" fontId="13" fillId="0" borderId="0" xfId="0" applyFont="1" applyProtection="1"/>
    <xf numFmtId="0" fontId="20" fillId="0" borderId="9" xfId="0" applyFont="1" applyBorder="1" applyAlignment="1" applyProtection="1">
      <alignment horizontal="left" vertical="center" wrapText="1"/>
    </xf>
    <xf numFmtId="0" fontId="20" fillId="0" borderId="12" xfId="0" applyFont="1" applyBorder="1" applyAlignment="1" applyProtection="1">
      <alignment horizontal="center" vertical="center" wrapText="1"/>
    </xf>
    <xf numFmtId="0" fontId="20" fillId="0" borderId="9" xfId="0" applyFont="1" applyBorder="1" applyAlignment="1" applyProtection="1">
      <alignment horizontal="center" vertical="center" wrapText="1"/>
    </xf>
    <xf numFmtId="0" fontId="20" fillId="0" borderId="9" xfId="0" applyFont="1" applyBorder="1" applyAlignment="1" applyProtection="1">
      <alignment vertical="center" wrapText="1"/>
    </xf>
    <xf numFmtId="0" fontId="20" fillId="0" borderId="16" xfId="0" applyFont="1" applyBorder="1" applyAlignment="1" applyProtection="1">
      <alignment horizontal="center" vertical="center" wrapText="1"/>
    </xf>
    <xf numFmtId="0" fontId="20" fillId="0" borderId="11" xfId="0" applyFont="1" applyBorder="1" applyAlignment="1" applyProtection="1">
      <alignment horizontal="center" vertical="center" wrapText="1"/>
    </xf>
    <xf numFmtId="0" fontId="20" fillId="0" borderId="16" xfId="0" applyFont="1" applyBorder="1" applyAlignment="1" applyProtection="1">
      <alignment horizontal="left" vertical="center" wrapText="1"/>
    </xf>
    <xf numFmtId="0" fontId="20" fillId="0" borderId="11" xfId="0" applyFont="1" applyBorder="1" applyAlignment="1" applyProtection="1">
      <alignment horizontal="left" vertical="center" wrapText="1"/>
    </xf>
    <xf numFmtId="0" fontId="92" fillId="0" borderId="0" xfId="0" applyFont="1" applyAlignment="1" applyProtection="1">
      <alignment horizontal="left" wrapText="1"/>
    </xf>
    <xf numFmtId="0" fontId="20" fillId="0" borderId="10" xfId="0" applyFont="1" applyBorder="1" applyAlignment="1" applyProtection="1">
      <alignment horizontal="left" vertical="center" wrapText="1"/>
    </xf>
    <xf numFmtId="0" fontId="20" fillId="0" borderId="13" xfId="0" applyFont="1" applyBorder="1" applyAlignment="1" applyProtection="1">
      <alignment horizontal="left" vertical="center" wrapText="1"/>
    </xf>
    <xf numFmtId="0" fontId="20" fillId="0" borderId="10" xfId="0" applyFont="1" applyBorder="1" applyAlignment="1" applyProtection="1">
      <alignment horizontal="center" vertical="center" wrapText="1"/>
    </xf>
    <xf numFmtId="0" fontId="19" fillId="0" borderId="10" xfId="0" applyFont="1" applyBorder="1" applyAlignment="1" applyProtection="1">
      <alignment horizontal="left" vertical="center" wrapText="1"/>
    </xf>
    <xf numFmtId="0" fontId="20" fillId="0" borderId="13" xfId="0" applyFont="1" applyBorder="1" applyAlignment="1" applyProtection="1">
      <alignment horizontal="center" vertical="center" wrapText="1"/>
    </xf>
    <xf numFmtId="0" fontId="19" fillId="0" borderId="13" xfId="0" applyFont="1" applyBorder="1" applyAlignment="1" applyProtection="1">
      <alignment horizontal="left" vertical="center" wrapText="1"/>
    </xf>
    <xf numFmtId="0" fontId="20" fillId="0" borderId="10" xfId="0" applyFont="1" applyBorder="1" applyAlignment="1" applyProtection="1">
      <alignment horizontal="left" vertical="center" wrapText="1"/>
    </xf>
    <xf numFmtId="0" fontId="21" fillId="0" borderId="13" xfId="0" applyFont="1" applyBorder="1" applyAlignment="1" applyProtection="1">
      <alignment horizontal="center" vertical="center" wrapText="1"/>
    </xf>
    <xf numFmtId="0" fontId="21" fillId="0" borderId="10" xfId="0" applyFont="1" applyBorder="1" applyAlignment="1" applyProtection="1">
      <alignment horizontal="left" vertical="center" wrapText="1"/>
    </xf>
    <xf numFmtId="2" fontId="21" fillId="0" borderId="13" xfId="0" applyNumberFormat="1" applyFont="1" applyBorder="1" applyAlignment="1" applyProtection="1">
      <alignment horizontal="center" vertical="center" wrapText="1"/>
    </xf>
    <xf numFmtId="0" fontId="21" fillId="0" borderId="10" xfId="0" applyFont="1" applyBorder="1" applyAlignment="1" applyProtection="1">
      <alignment horizontal="justify" vertical="center" wrapText="1"/>
    </xf>
    <xf numFmtId="0" fontId="21" fillId="0" borderId="13" xfId="0" applyFont="1" applyBorder="1" applyAlignment="1" applyProtection="1">
      <alignment horizontal="left" vertical="center" wrapText="1"/>
    </xf>
    <xf numFmtId="0" fontId="21" fillId="0" borderId="9" xfId="0" applyFont="1" applyBorder="1" applyAlignment="1" applyProtection="1">
      <alignment horizontal="left" vertical="center" wrapText="1"/>
    </xf>
    <xf numFmtId="2" fontId="21" fillId="0" borderId="9" xfId="0" applyNumberFormat="1" applyFont="1" applyBorder="1" applyAlignment="1" applyProtection="1">
      <alignment horizontal="center" vertical="center" wrapText="1"/>
    </xf>
    <xf numFmtId="0" fontId="21" fillId="0" borderId="9" xfId="0" applyFont="1" applyBorder="1" applyAlignment="1" applyProtection="1">
      <alignment horizontal="center" vertical="center" wrapText="1"/>
    </xf>
    <xf numFmtId="0" fontId="21" fillId="0" borderId="15" xfId="0" applyFont="1" applyBorder="1" applyAlignment="1" applyProtection="1">
      <alignment horizontal="center" vertical="center" wrapText="1"/>
    </xf>
    <xf numFmtId="0" fontId="21" fillId="0" borderId="10" xfId="0" applyFont="1" applyBorder="1" applyAlignment="1" applyProtection="1">
      <alignment horizontal="left" vertical="center" wrapText="1"/>
    </xf>
    <xf numFmtId="2" fontId="21" fillId="0" borderId="10" xfId="0" applyNumberFormat="1" applyFont="1" applyBorder="1" applyAlignment="1" applyProtection="1">
      <alignment horizontal="center" vertical="center" wrapText="1"/>
    </xf>
    <xf numFmtId="0" fontId="21" fillId="0" borderId="10" xfId="0" applyFont="1" applyBorder="1" applyAlignment="1" applyProtection="1">
      <alignment horizontal="center" vertical="center" wrapText="1"/>
    </xf>
    <xf numFmtId="0" fontId="21" fillId="0" borderId="15" xfId="0" applyFont="1" applyBorder="1" applyAlignment="1" applyProtection="1">
      <alignment horizontal="left" vertical="center" wrapText="1"/>
    </xf>
    <xf numFmtId="0" fontId="21" fillId="0" borderId="14" xfId="0" applyFont="1" applyBorder="1" applyAlignment="1" applyProtection="1">
      <alignment horizontal="left" vertical="center" wrapText="1"/>
    </xf>
    <xf numFmtId="0" fontId="0" fillId="0" borderId="17" xfId="0" applyBorder="1" applyProtection="1"/>
    <xf numFmtId="0" fontId="21" fillId="0" borderId="9" xfId="0" applyFont="1" applyBorder="1" applyAlignment="1" applyProtection="1">
      <alignment vertical="center" wrapText="1"/>
    </xf>
    <xf numFmtId="2" fontId="21" fillId="0" borderId="9" xfId="0" applyNumberFormat="1" applyFont="1" applyBorder="1" applyAlignment="1" applyProtection="1">
      <alignment horizontal="center" vertical="center" wrapText="1"/>
    </xf>
    <xf numFmtId="0" fontId="21" fillId="0" borderId="9" xfId="0" applyFont="1" applyBorder="1" applyAlignment="1" applyProtection="1">
      <alignment horizontal="center" vertical="center" wrapText="1"/>
    </xf>
    <xf numFmtId="0" fontId="21" fillId="0" borderId="21" xfId="0" applyFont="1" applyBorder="1" applyAlignment="1" applyProtection="1">
      <alignment horizontal="center" vertical="center" wrapText="1"/>
    </xf>
    <xf numFmtId="0" fontId="21" fillId="0" borderId="17" xfId="0" applyFont="1" applyBorder="1" applyAlignment="1" applyProtection="1">
      <alignment horizontal="center" vertical="center" wrapText="1"/>
    </xf>
    <xf numFmtId="0" fontId="21" fillId="0" borderId="19" xfId="0" applyFont="1" applyBorder="1" applyAlignment="1" applyProtection="1">
      <alignment horizontal="left" vertical="center" wrapText="1"/>
    </xf>
    <xf numFmtId="0" fontId="21" fillId="0" borderId="24" xfId="0" applyFont="1" applyBorder="1" applyAlignment="1" applyProtection="1">
      <alignment horizontal="center" vertical="center" wrapText="1"/>
    </xf>
    <xf numFmtId="0" fontId="21" fillId="0" borderId="20" xfId="0" applyFont="1" applyBorder="1" applyAlignment="1" applyProtection="1">
      <alignment horizontal="left" vertical="center" wrapText="1"/>
    </xf>
    <xf numFmtId="0" fontId="21" fillId="0" borderId="17" xfId="0" applyFont="1" applyBorder="1" applyAlignment="1" applyProtection="1">
      <alignment horizontal="left" vertical="center" wrapText="1"/>
    </xf>
    <xf numFmtId="2" fontId="21" fillId="0" borderId="12" xfId="0" applyNumberFormat="1" applyFont="1" applyBorder="1" applyAlignment="1" applyProtection="1">
      <alignment horizontal="center" vertical="center" wrapText="1"/>
    </xf>
    <xf numFmtId="0" fontId="21" fillId="0" borderId="23" xfId="0" applyFont="1" applyBorder="1" applyAlignment="1" applyProtection="1">
      <alignment horizontal="left" vertical="center" wrapText="1"/>
    </xf>
    <xf numFmtId="0" fontId="21" fillId="0" borderId="19" xfId="0" applyFont="1" applyBorder="1" applyAlignment="1" applyProtection="1">
      <alignment horizontal="center" vertical="center" wrapText="1"/>
    </xf>
    <xf numFmtId="0" fontId="21" fillId="0" borderId="26" xfId="0" applyFont="1" applyBorder="1" applyAlignment="1" applyProtection="1">
      <alignment horizontal="center" vertical="center" wrapText="1"/>
    </xf>
    <xf numFmtId="0" fontId="21" fillId="0" borderId="14" xfId="0" applyFont="1" applyBorder="1" applyAlignment="1" applyProtection="1">
      <alignment horizontal="center" vertical="center" wrapText="1"/>
    </xf>
    <xf numFmtId="0" fontId="21" fillId="0" borderId="25" xfId="0" applyFont="1" applyBorder="1" applyAlignment="1" applyProtection="1">
      <alignment vertical="center" wrapText="1"/>
    </xf>
    <xf numFmtId="2" fontId="21" fillId="0" borderId="19" xfId="0" applyNumberFormat="1" applyFont="1" applyBorder="1" applyAlignment="1" applyProtection="1">
      <alignment horizontal="center" vertical="center" wrapText="1"/>
    </xf>
    <xf numFmtId="0" fontId="21" fillId="0" borderId="22" xfId="0" applyFont="1" applyBorder="1" applyAlignment="1" applyProtection="1">
      <alignment horizontal="center" vertical="center" wrapText="1"/>
    </xf>
    <xf numFmtId="0" fontId="21" fillId="0" borderId="20" xfId="0" applyFont="1" applyBorder="1" applyAlignment="1" applyProtection="1">
      <alignment horizontal="center" vertical="center" wrapText="1"/>
    </xf>
    <xf numFmtId="2" fontId="21" fillId="0" borderId="15" xfId="0" applyNumberFormat="1" applyFont="1" applyBorder="1" applyAlignment="1" applyProtection="1">
      <alignment horizontal="center" vertical="center" wrapText="1"/>
    </xf>
    <xf numFmtId="0" fontId="21" fillId="0" borderId="25" xfId="0" applyFont="1" applyBorder="1" applyAlignment="1" applyProtection="1">
      <alignment horizontal="left" vertical="center" wrapText="1"/>
    </xf>
    <xf numFmtId="2" fontId="21" fillId="0" borderId="17" xfId="0" applyNumberFormat="1" applyFont="1" applyBorder="1" applyAlignment="1" applyProtection="1">
      <alignment horizontal="center" vertical="center" wrapText="1"/>
    </xf>
    <xf numFmtId="0" fontId="21" fillId="0" borderId="12" xfId="0" applyFont="1" applyBorder="1" applyAlignment="1" applyProtection="1">
      <alignment horizontal="center" vertical="center" wrapText="1"/>
    </xf>
    <xf numFmtId="2" fontId="21" fillId="0" borderId="18" xfId="0" applyNumberFormat="1" applyFont="1" applyBorder="1" applyAlignment="1" applyProtection="1">
      <alignment horizontal="center" vertical="center" wrapText="1"/>
    </xf>
    <xf numFmtId="0" fontId="21" fillId="0" borderId="0" xfId="0" applyFont="1" applyAlignment="1" applyProtection="1">
      <alignment horizontal="left" vertical="center" wrapText="1"/>
    </xf>
    <xf numFmtId="0" fontId="21" fillId="0" borderId="13" xfId="0" applyFont="1" applyBorder="1" applyAlignment="1" applyProtection="1">
      <alignment horizontal="left" vertical="center"/>
    </xf>
    <xf numFmtId="0" fontId="21" fillId="0" borderId="27" xfId="0" applyFont="1" applyBorder="1" applyAlignment="1" applyProtection="1">
      <alignment horizontal="center" vertical="center" wrapText="1"/>
    </xf>
    <xf numFmtId="0" fontId="21" fillId="0" borderId="28" xfId="0" applyFont="1" applyBorder="1" applyAlignment="1" applyProtection="1">
      <alignment horizontal="center" vertical="center" wrapText="1"/>
    </xf>
    <xf numFmtId="0" fontId="20" fillId="0" borderId="33" xfId="0" applyFont="1" applyBorder="1" applyAlignment="1" applyProtection="1">
      <alignment horizontal="left" vertical="center" wrapText="1"/>
    </xf>
    <xf numFmtId="0" fontId="21" fillId="0" borderId="34" xfId="0" applyFont="1" applyBorder="1" applyAlignment="1" applyProtection="1">
      <alignment horizontal="left" vertical="center" wrapText="1"/>
    </xf>
    <xf numFmtId="0" fontId="21" fillId="0" borderId="28" xfId="0" applyFont="1" applyBorder="1" applyAlignment="1" applyProtection="1">
      <alignment horizontal="left" vertical="center" wrapText="1"/>
    </xf>
    <xf numFmtId="0" fontId="20" fillId="0" borderId="29" xfId="0" applyFont="1" applyBorder="1" applyAlignment="1" applyProtection="1">
      <alignment horizontal="center" vertical="center" wrapText="1"/>
    </xf>
    <xf numFmtId="0" fontId="20" fillId="0" borderId="30" xfId="0" applyFont="1" applyBorder="1" applyAlignment="1" applyProtection="1">
      <alignment horizontal="center" vertical="center" wrapText="1"/>
    </xf>
    <xf numFmtId="0" fontId="21" fillId="0" borderId="35" xfId="0" applyFont="1" applyBorder="1" applyAlignment="1" applyProtection="1">
      <alignment horizontal="center" vertical="center" wrapText="1"/>
    </xf>
    <xf numFmtId="0" fontId="21" fillId="0" borderId="0" xfId="0" applyFont="1" applyAlignment="1" applyProtection="1">
      <alignment horizontal="left" vertical="center"/>
    </xf>
    <xf numFmtId="0" fontId="21" fillId="0" borderId="16" xfId="0" applyFont="1" applyBorder="1" applyAlignment="1" applyProtection="1">
      <alignment horizontal="center" vertical="center" wrapText="1"/>
    </xf>
    <xf numFmtId="0" fontId="21" fillId="0" borderId="36" xfId="0" applyFont="1" applyBorder="1" applyAlignment="1" applyProtection="1">
      <alignment horizontal="center" vertical="center" wrapText="1"/>
    </xf>
    <xf numFmtId="0" fontId="21" fillId="0" borderId="11" xfId="0" applyFont="1" applyBorder="1" applyAlignment="1" applyProtection="1">
      <alignment horizontal="center" vertical="center" wrapText="1"/>
    </xf>
    <xf numFmtId="0" fontId="21" fillId="0" borderId="37" xfId="0" applyFont="1" applyBorder="1" applyAlignment="1" applyProtection="1">
      <alignment horizontal="center" vertical="center" wrapText="1"/>
    </xf>
    <xf numFmtId="0" fontId="20" fillId="0" borderId="31" xfId="0" applyFont="1" applyBorder="1" applyAlignment="1" applyProtection="1">
      <alignment horizontal="center" vertical="center" wrapText="1"/>
    </xf>
    <xf numFmtId="0" fontId="20" fillId="0" borderId="32" xfId="0" applyFont="1" applyBorder="1" applyAlignment="1" applyProtection="1">
      <alignment horizontal="center" vertical="center" wrapText="1"/>
    </xf>
    <xf numFmtId="0" fontId="21" fillId="0" borderId="38" xfId="0" applyFont="1" applyBorder="1" applyAlignment="1" applyProtection="1">
      <alignment horizontal="center" vertical="center" wrapText="1"/>
    </xf>
    <xf numFmtId="0" fontId="21" fillId="0" borderId="5" xfId="0" applyFont="1" applyBorder="1" applyAlignment="1" applyProtection="1">
      <alignment horizontal="center" vertical="center" wrapText="1"/>
    </xf>
    <xf numFmtId="0" fontId="20" fillId="0" borderId="27" xfId="0" applyFont="1" applyBorder="1" applyAlignment="1" applyProtection="1">
      <alignment horizontal="center" vertical="center" wrapText="1"/>
    </xf>
    <xf numFmtId="0" fontId="20" fillId="0" borderId="34" xfId="0" applyFont="1" applyBorder="1" applyAlignment="1" applyProtection="1">
      <alignment horizontal="center" vertical="center" wrapText="1"/>
    </xf>
    <xf numFmtId="0" fontId="20" fillId="0" borderId="34" xfId="0" applyFont="1" applyBorder="1" applyAlignment="1" applyProtection="1">
      <alignment horizontal="left" vertical="center" wrapText="1"/>
    </xf>
    <xf numFmtId="3" fontId="21" fillId="0" borderId="35" xfId="0" applyNumberFormat="1" applyFont="1" applyBorder="1" applyAlignment="1" applyProtection="1">
      <alignment horizontal="left" vertical="center" wrapText="1"/>
    </xf>
    <xf numFmtId="3" fontId="21" fillId="0" borderId="35" xfId="0" applyNumberFormat="1" applyFont="1" applyBorder="1" applyAlignment="1" applyProtection="1">
      <alignment horizontal="center" vertical="center" wrapText="1"/>
    </xf>
    <xf numFmtId="3" fontId="21" fillId="0" borderId="13" xfId="0" applyNumberFormat="1" applyFont="1" applyBorder="1" applyAlignment="1" applyProtection="1">
      <alignment horizontal="left" vertical="center" wrapText="1"/>
    </xf>
    <xf numFmtId="3" fontId="21" fillId="0" borderId="13" xfId="0" applyNumberFormat="1" applyFont="1" applyBorder="1" applyAlignment="1" applyProtection="1">
      <alignment horizontal="center" vertical="center" wrapText="1"/>
    </xf>
    <xf numFmtId="0" fontId="20" fillId="0" borderId="39" xfId="0" applyFont="1" applyBorder="1" applyAlignment="1" applyProtection="1">
      <alignment horizontal="center" vertical="center" wrapText="1"/>
    </xf>
    <xf numFmtId="0" fontId="31" fillId="0" borderId="9" xfId="0" applyFont="1" applyBorder="1" applyAlignment="1" applyProtection="1">
      <alignment horizontal="center" vertical="center" wrapText="1"/>
    </xf>
    <xf numFmtId="0" fontId="20" fillId="0" borderId="12" xfId="0" applyFont="1" applyBorder="1" applyAlignment="1" applyProtection="1">
      <alignment horizontal="left" vertical="center" wrapText="1"/>
    </xf>
    <xf numFmtId="0" fontId="31" fillId="0" borderId="10" xfId="0" applyFont="1" applyBorder="1" applyAlignment="1" applyProtection="1">
      <alignment horizontal="center" vertical="center" wrapText="1"/>
    </xf>
    <xf numFmtId="0" fontId="31" fillId="0" borderId="27" xfId="0" applyFont="1" applyBorder="1" applyAlignment="1" applyProtection="1">
      <alignment horizontal="center" vertical="center" wrapText="1"/>
    </xf>
    <xf numFmtId="0" fontId="31" fillId="0" borderId="34" xfId="0" applyFont="1" applyBorder="1" applyAlignment="1" applyProtection="1">
      <alignment horizontal="center" vertical="center" wrapText="1"/>
    </xf>
    <xf numFmtId="0" fontId="20" fillId="0" borderId="34" xfId="0" applyFont="1" applyBorder="1" applyAlignment="1" applyProtection="1">
      <alignment horizontal="center" vertical="center" wrapText="1"/>
    </xf>
    <xf numFmtId="0" fontId="21" fillId="0" borderId="34" xfId="0" applyFont="1" applyBorder="1" applyAlignment="1" applyProtection="1">
      <alignment horizontal="center" vertical="center" wrapText="1"/>
    </xf>
    <xf numFmtId="0" fontId="21" fillId="0" borderId="28" xfId="0" applyFont="1" applyBorder="1" applyAlignment="1" applyProtection="1">
      <alignment horizontal="center" vertical="center" wrapText="1"/>
    </xf>
    <xf numFmtId="0" fontId="20" fillId="0" borderId="14" xfId="0" applyFont="1" applyBorder="1" applyAlignment="1" applyProtection="1">
      <alignment horizontal="center" vertical="center" wrapText="1"/>
    </xf>
    <xf numFmtId="0" fontId="20" fillId="0" borderId="41" xfId="0" applyFont="1" applyBorder="1" applyAlignment="1" applyProtection="1">
      <alignment horizontal="center" vertical="center" wrapText="1"/>
    </xf>
    <xf numFmtId="0" fontId="20" fillId="0" borderId="20" xfId="0" applyFont="1" applyBorder="1" applyAlignment="1" applyProtection="1">
      <alignment horizontal="center" vertical="center" wrapText="1"/>
    </xf>
    <xf numFmtId="0" fontId="20" fillId="0" borderId="40" xfId="0" applyFont="1" applyBorder="1" applyAlignment="1" applyProtection="1">
      <alignment horizontal="center" vertical="center" wrapText="1"/>
    </xf>
    <xf numFmtId="0" fontId="32" fillId="0" borderId="0" xfId="0" applyFont="1" applyAlignment="1" applyProtection="1">
      <alignment horizontal="left" vertical="center" wrapText="1"/>
    </xf>
    <xf numFmtId="0" fontId="47" fillId="0" borderId="18" xfId="0" applyFont="1" applyBorder="1" applyAlignment="1" applyProtection="1">
      <alignment vertical="center"/>
    </xf>
    <xf numFmtId="0" fontId="51" fillId="0" borderId="0" xfId="6" applyFont="1" applyProtection="1"/>
    <xf numFmtId="0" fontId="21" fillId="0" borderId="49" xfId="0" applyFont="1" applyBorder="1" applyAlignment="1" applyProtection="1">
      <alignment horizontal="left" vertical="center" wrapText="1"/>
    </xf>
    <xf numFmtId="0" fontId="20" fillId="0" borderId="11" xfId="0" applyFont="1" applyBorder="1" applyAlignment="1" applyProtection="1">
      <alignment horizontal="center" vertical="center" wrapText="1"/>
    </xf>
    <xf numFmtId="0" fontId="53" fillId="17" borderId="54" xfId="5" applyFont="1" applyFill="1" applyBorder="1" applyAlignment="1" applyProtection="1">
      <alignment horizontal="center" vertical="center" wrapText="1"/>
    </xf>
    <xf numFmtId="0" fontId="53" fillId="17" borderId="51" xfId="5" applyFont="1" applyFill="1" applyBorder="1" applyAlignment="1" applyProtection="1">
      <alignment horizontal="center" vertical="center"/>
    </xf>
    <xf numFmtId="0" fontId="53" fillId="17" borderId="53" xfId="5" applyFont="1" applyFill="1" applyBorder="1" applyAlignment="1" applyProtection="1">
      <alignment horizontal="center" vertical="center"/>
    </xf>
    <xf numFmtId="0" fontId="53" fillId="17" borderId="52" xfId="5" applyFont="1" applyFill="1" applyBorder="1" applyAlignment="1" applyProtection="1">
      <alignment horizontal="center" vertical="center"/>
    </xf>
    <xf numFmtId="0" fontId="49" fillId="0" borderId="13" xfId="0" applyFont="1" applyBorder="1" applyAlignment="1" applyProtection="1">
      <alignment horizontal="center" vertical="center" wrapText="1"/>
    </xf>
    <xf numFmtId="0" fontId="53" fillId="17" borderId="48" xfId="5" applyFont="1" applyFill="1" applyBorder="1" applyAlignment="1" applyProtection="1">
      <alignment horizontal="center" vertical="center" wrapText="1"/>
    </xf>
    <xf numFmtId="0" fontId="53" fillId="17" borderId="54" xfId="5" applyFont="1" applyFill="1" applyBorder="1" applyAlignment="1" applyProtection="1">
      <alignment horizontal="center" vertical="center"/>
    </xf>
    <xf numFmtId="0" fontId="53" fillId="17" borderId="3" xfId="5" applyFont="1" applyFill="1" applyBorder="1" applyAlignment="1" applyProtection="1">
      <alignment horizontal="center" vertical="center"/>
    </xf>
    <xf numFmtId="0" fontId="53" fillId="17" borderId="55" xfId="5" applyFont="1" applyFill="1" applyBorder="1" applyAlignment="1" applyProtection="1">
      <alignment horizontal="center" vertical="center" wrapText="1"/>
    </xf>
    <xf numFmtId="0" fontId="53" fillId="17" borderId="45" xfId="5" applyFont="1" applyFill="1" applyBorder="1" applyAlignment="1" applyProtection="1">
      <alignment horizontal="center" vertical="center"/>
    </xf>
    <xf numFmtId="0" fontId="53" fillId="17" borderId="56" xfId="5" applyFont="1" applyFill="1" applyBorder="1" applyAlignment="1" applyProtection="1">
      <alignment horizontal="center" vertical="center"/>
    </xf>
    <xf numFmtId="0" fontId="51" fillId="17" borderId="50" xfId="4" applyFont="1" applyFill="1" applyBorder="1" applyAlignment="1" applyProtection="1">
      <alignment horizontal="left" vertical="center" indent="1"/>
    </xf>
    <xf numFmtId="2" fontId="51" fillId="18" borderId="50" xfId="0" applyNumberFormat="1" applyFont="1" applyFill="1" applyBorder="1" applyAlignment="1" applyProtection="1">
      <alignment horizontal="right"/>
    </xf>
    <xf numFmtId="0" fontId="51" fillId="17" borderId="50" xfId="4" applyFont="1" applyFill="1" applyBorder="1" applyProtection="1">
      <alignment horizontal="left" vertical="center" indent="5"/>
    </xf>
    <xf numFmtId="2" fontId="51" fillId="16" borderId="50" xfId="0" applyNumberFormat="1" applyFont="1" applyFill="1" applyBorder="1" applyAlignment="1" applyProtection="1">
      <alignment horizontal="right"/>
    </xf>
    <xf numFmtId="0" fontId="21" fillId="8" borderId="10" xfId="0" applyFont="1" applyFill="1" applyBorder="1" applyAlignment="1" applyProtection="1">
      <alignment horizontal="left" vertical="center" wrapText="1"/>
      <protection locked="0"/>
    </xf>
    <xf numFmtId="2" fontId="21" fillId="8" borderId="13" xfId="0" applyNumberFormat="1" applyFont="1" applyFill="1" applyBorder="1" applyAlignment="1" applyProtection="1">
      <alignment horizontal="center" vertical="center" wrapText="1"/>
      <protection locked="0"/>
    </xf>
    <xf numFmtId="0" fontId="21" fillId="8" borderId="13" xfId="0" applyFont="1" applyFill="1" applyBorder="1" applyAlignment="1" applyProtection="1">
      <alignment horizontal="center" vertical="center" wrapText="1"/>
      <protection locked="0"/>
    </xf>
    <xf numFmtId="0" fontId="0" fillId="8" borderId="0" xfId="0" applyFill="1" applyProtection="1">
      <protection locked="0"/>
    </xf>
    <xf numFmtId="0" fontId="21" fillId="8" borderId="13" xfId="0" applyFont="1" applyFill="1" applyBorder="1" applyAlignment="1" applyProtection="1">
      <alignment horizontal="left" vertical="center" wrapText="1"/>
      <protection locked="0"/>
    </xf>
    <xf numFmtId="0" fontId="1" fillId="0" borderId="0" xfId="0" applyFont="1" applyAlignment="1" applyProtection="1">
      <alignment vertical="center" wrapText="1"/>
    </xf>
    <xf numFmtId="0" fontId="0" fillId="0" borderId="0" xfId="0" applyAlignment="1" applyProtection="1">
      <alignment vertical="center" wrapText="1"/>
    </xf>
    <xf numFmtId="2" fontId="0" fillId="0" borderId="0" xfId="0" applyNumberFormat="1" applyAlignment="1" applyProtection="1">
      <alignment vertical="center"/>
    </xf>
    <xf numFmtId="0" fontId="92" fillId="0" borderId="0" xfId="0" applyFont="1" applyAlignment="1" applyProtection="1">
      <alignment horizontal="left" vertical="top" wrapText="1"/>
    </xf>
    <xf numFmtId="0" fontId="37" fillId="0" borderId="0" xfId="0" applyFont="1" applyProtection="1"/>
    <xf numFmtId="0" fontId="2" fillId="0" borderId="0" xfId="0" applyFont="1" applyAlignment="1" applyProtection="1">
      <alignment horizontal="center"/>
    </xf>
    <xf numFmtId="0" fontId="2" fillId="0" borderId="0" xfId="0" applyFont="1" applyAlignment="1" applyProtection="1">
      <alignment horizontal="center"/>
    </xf>
    <xf numFmtId="0" fontId="45" fillId="5" borderId="0" xfId="0" applyFont="1" applyFill="1" applyProtection="1"/>
    <xf numFmtId="0" fontId="0" fillId="5" borderId="0" xfId="0" applyFill="1" applyProtection="1"/>
    <xf numFmtId="0" fontId="38" fillId="5" borderId="0" xfId="2" applyFont="1" applyFill="1" applyProtection="1"/>
    <xf numFmtId="4" fontId="2" fillId="0" borderId="0" xfId="0" applyNumberFormat="1" applyFont="1" applyProtection="1"/>
    <xf numFmtId="0" fontId="2" fillId="5" borderId="0" xfId="0" applyFont="1" applyFill="1" applyProtection="1"/>
    <xf numFmtId="0" fontId="8" fillId="5" borderId="0" xfId="2" applyFill="1" applyProtection="1"/>
    <xf numFmtId="0" fontId="0" fillId="5" borderId="0" xfId="0" applyFill="1" applyAlignment="1" applyProtection="1">
      <alignment horizontal="center"/>
    </xf>
    <xf numFmtId="0" fontId="40" fillId="11" borderId="43" xfId="0" applyFont="1" applyFill="1" applyBorder="1" applyProtection="1"/>
    <xf numFmtId="0" fontId="40" fillId="11" borderId="44" xfId="0" applyFont="1" applyFill="1" applyBorder="1" applyAlignment="1" applyProtection="1">
      <alignment wrapText="1"/>
    </xf>
    <xf numFmtId="0" fontId="40" fillId="0" borderId="0" xfId="0" applyFont="1" applyProtection="1"/>
    <xf numFmtId="0" fontId="77" fillId="5" borderId="81" xfId="0" applyFont="1" applyFill="1" applyBorder="1" applyAlignment="1" applyProtection="1">
      <alignment horizontal="left" vertical="top" wrapText="1"/>
    </xf>
    <xf numFmtId="0" fontId="77" fillId="5" borderId="82" xfId="0" applyFont="1" applyFill="1" applyBorder="1" applyAlignment="1" applyProtection="1">
      <alignment horizontal="left" vertical="top" wrapText="1"/>
    </xf>
    <xf numFmtId="0" fontId="78" fillId="5" borderId="80" xfId="0" applyFont="1" applyFill="1" applyBorder="1" applyAlignment="1" applyProtection="1">
      <alignment horizontal="left" vertical="top" wrapText="1"/>
    </xf>
    <xf numFmtId="0" fontId="0" fillId="5" borderId="0" xfId="0" applyFill="1" applyAlignment="1" applyProtection="1">
      <alignment horizontal="center"/>
    </xf>
    <xf numFmtId="0" fontId="0" fillId="5" borderId="0" xfId="0" quotePrefix="1" applyFill="1" applyAlignment="1" applyProtection="1">
      <alignment horizontal="center"/>
    </xf>
    <xf numFmtId="0" fontId="40" fillId="11" borderId="70" xfId="0" applyFont="1" applyFill="1" applyBorder="1" applyProtection="1"/>
    <xf numFmtId="166" fontId="42" fillId="11" borderId="71" xfId="0" applyNumberFormat="1" applyFont="1" applyFill="1" applyBorder="1" applyProtection="1"/>
    <xf numFmtId="2" fontId="40" fillId="11" borderId="72" xfId="0" applyNumberFormat="1" applyFont="1" applyFill="1" applyBorder="1" applyProtection="1"/>
    <xf numFmtId="2" fontId="40" fillId="0" borderId="0" xfId="0" applyNumberFormat="1" applyFont="1" applyProtection="1"/>
    <xf numFmtId="0" fontId="77" fillId="5" borderId="83" xfId="0" applyFont="1" applyFill="1" applyBorder="1" applyAlignment="1" applyProtection="1">
      <alignment horizontal="left" vertical="top" wrapText="1"/>
    </xf>
    <xf numFmtId="0" fontId="77" fillId="5" borderId="84" xfId="0" applyFont="1" applyFill="1" applyBorder="1" applyAlignment="1" applyProtection="1">
      <alignment horizontal="left" vertical="top" wrapText="1"/>
    </xf>
    <xf numFmtId="0" fontId="40" fillId="11" borderId="43" xfId="0" applyFont="1" applyFill="1" applyBorder="1" applyAlignment="1" applyProtection="1">
      <alignment wrapText="1"/>
    </xf>
    <xf numFmtId="0" fontId="40" fillId="0" borderId="0" xfId="0" applyFont="1" applyAlignment="1" applyProtection="1">
      <alignment wrapText="1"/>
    </xf>
    <xf numFmtId="0" fontId="84" fillId="5" borderId="85" xfId="0" applyFont="1" applyFill="1" applyBorder="1" applyAlignment="1" applyProtection="1">
      <alignment horizontal="left" vertical="top" wrapText="1"/>
    </xf>
    <xf numFmtId="0" fontId="77" fillId="5" borderId="80" xfId="0" applyFont="1" applyFill="1" applyBorder="1" applyAlignment="1" applyProtection="1">
      <alignment horizontal="left" vertical="top" wrapText="1"/>
    </xf>
    <xf numFmtId="4" fontId="77" fillId="5" borderId="80" xfId="0" applyNumberFormat="1" applyFont="1" applyFill="1" applyBorder="1" applyAlignment="1" applyProtection="1">
      <alignment horizontal="right" vertical="top"/>
    </xf>
    <xf numFmtId="166" fontId="0" fillId="0" borderId="0" xfId="0" applyNumberFormat="1" applyProtection="1"/>
    <xf numFmtId="0" fontId="40" fillId="11" borderId="73" xfId="0" applyFont="1" applyFill="1" applyBorder="1" applyProtection="1"/>
    <xf numFmtId="0" fontId="40" fillId="11" borderId="74" xfId="0" applyFont="1" applyFill="1" applyBorder="1" applyProtection="1"/>
    <xf numFmtId="1" fontId="40" fillId="11" borderId="75" xfId="0" applyNumberFormat="1" applyFont="1" applyFill="1" applyBorder="1" applyProtection="1"/>
    <xf numFmtId="1" fontId="40" fillId="0" borderId="0" xfId="0" applyNumberFormat="1" applyFont="1" applyProtection="1"/>
    <xf numFmtId="0" fontId="84" fillId="5" borderId="86" xfId="0" applyFont="1" applyFill="1" applyBorder="1" applyAlignment="1" applyProtection="1">
      <alignment horizontal="left" vertical="top" wrapText="1"/>
    </xf>
    <xf numFmtId="0" fontId="77" fillId="5" borderId="80" xfId="0" applyFont="1" applyFill="1" applyBorder="1" applyAlignment="1" applyProtection="1">
      <alignment horizontal="right" vertical="top"/>
    </xf>
    <xf numFmtId="0" fontId="40" fillId="11" borderId="76" xfId="0" applyFont="1" applyFill="1" applyBorder="1" applyProtection="1"/>
    <xf numFmtId="0" fontId="40" fillId="11" borderId="77" xfId="0" applyFont="1" applyFill="1" applyBorder="1" applyProtection="1"/>
    <xf numFmtId="164" fontId="40" fillId="11" borderId="78" xfId="0" applyNumberFormat="1" applyFont="1" applyFill="1" applyBorder="1" applyProtection="1"/>
    <xf numFmtId="164" fontId="40" fillId="0" borderId="0" xfId="0" applyNumberFormat="1" applyFont="1" applyProtection="1"/>
    <xf numFmtId="0" fontId="77" fillId="5" borderId="85" xfId="0" applyFont="1" applyFill="1" applyBorder="1" applyAlignment="1" applyProtection="1">
      <alignment horizontal="left" vertical="top" wrapText="1"/>
    </xf>
    <xf numFmtId="0" fontId="40" fillId="11" borderId="75" xfId="0" applyFont="1" applyFill="1" applyBorder="1" applyProtection="1"/>
    <xf numFmtId="2" fontId="40" fillId="11" borderId="75" xfId="0" applyNumberFormat="1" applyFont="1" applyFill="1" applyBorder="1" applyProtection="1"/>
    <xf numFmtId="0" fontId="77" fillId="5" borderId="86" xfId="0" applyFont="1" applyFill="1" applyBorder="1" applyAlignment="1" applyProtection="1">
      <alignment horizontal="left" vertical="top" wrapText="1"/>
    </xf>
    <xf numFmtId="0" fontId="40" fillId="11" borderId="46" xfId="0" applyFont="1" applyFill="1" applyBorder="1" applyProtection="1"/>
    <xf numFmtId="0" fontId="40" fillId="11" borderId="46" xfId="0" applyFont="1" applyFill="1" applyBorder="1" applyAlignment="1" applyProtection="1">
      <alignment wrapText="1"/>
    </xf>
    <xf numFmtId="0" fontId="40" fillId="11" borderId="44" xfId="0" applyFont="1" applyFill="1" applyBorder="1" applyProtection="1"/>
    <xf numFmtId="1" fontId="40" fillId="11" borderId="3" xfId="0" applyNumberFormat="1" applyFont="1" applyFill="1" applyBorder="1" applyProtection="1"/>
    <xf numFmtId="164" fontId="40" fillId="11" borderId="75" xfId="0" applyNumberFormat="1" applyFont="1" applyFill="1" applyBorder="1" applyProtection="1"/>
    <xf numFmtId="1" fontId="6" fillId="0" borderId="0" xfId="0" applyNumberFormat="1" applyFont="1" applyProtection="1"/>
    <xf numFmtId="0" fontId="40" fillId="11" borderId="0" xfId="0" applyFont="1" applyFill="1" applyProtection="1"/>
    <xf numFmtId="2" fontId="40" fillId="11" borderId="0" xfId="0" applyNumberFormat="1" applyFont="1" applyFill="1" applyProtection="1"/>
    <xf numFmtId="0" fontId="40" fillId="11" borderId="0" xfId="0" applyFont="1" applyFill="1" applyAlignment="1" applyProtection="1">
      <alignment wrapText="1"/>
    </xf>
    <xf numFmtId="2" fontId="40" fillId="11" borderId="74" xfId="0" applyNumberFormat="1" applyFont="1" applyFill="1" applyBorder="1" applyProtection="1"/>
    <xf numFmtId="164" fontId="40" fillId="11" borderId="0" xfId="0" applyNumberFormat="1" applyFont="1" applyFill="1" applyProtection="1"/>
    <xf numFmtId="0" fontId="40" fillId="0" borderId="73" xfId="0" applyFont="1" applyBorder="1" applyProtection="1"/>
    <xf numFmtId="0" fontId="40" fillId="0" borderId="74" xfId="0" applyFont="1" applyBorder="1" applyProtection="1"/>
    <xf numFmtId="0" fontId="0" fillId="0" borderId="75" xfId="0" applyBorder="1" applyProtection="1"/>
    <xf numFmtId="0" fontId="40" fillId="0" borderId="77" xfId="0" applyFont="1" applyBorder="1" applyProtection="1"/>
    <xf numFmtId="0" fontId="40" fillId="0" borderId="79" xfId="0" applyFont="1" applyBorder="1" applyProtection="1"/>
    <xf numFmtId="0" fontId="40" fillId="0" borderId="75" xfId="0" applyFont="1" applyBorder="1" applyProtection="1"/>
    <xf numFmtId="0" fontId="79" fillId="5" borderId="0" xfId="0" applyFont="1" applyFill="1" applyAlignment="1" applyProtection="1">
      <alignment vertical="center" wrapText="1"/>
    </xf>
    <xf numFmtId="0" fontId="81" fillId="5" borderId="0" xfId="0" applyFont="1" applyFill="1" applyAlignment="1" applyProtection="1">
      <alignment horizontal="left" vertical="center" wrapText="1" indent="2"/>
    </xf>
    <xf numFmtId="0" fontId="81" fillId="5" borderId="0" xfId="0" applyFont="1" applyFill="1" applyAlignment="1" applyProtection="1">
      <alignment horizontal="center" vertical="center" wrapText="1"/>
    </xf>
    <xf numFmtId="0" fontId="81" fillId="5" borderId="87" xfId="0" applyFont="1" applyFill="1" applyBorder="1" applyAlignment="1" applyProtection="1">
      <alignment horizontal="left" vertical="center" wrapText="1" indent="2"/>
    </xf>
    <xf numFmtId="10" fontId="81" fillId="5" borderId="87" xfId="0" applyNumberFormat="1" applyFont="1" applyFill="1" applyBorder="1" applyAlignment="1" applyProtection="1">
      <alignment horizontal="center" vertical="center" wrapText="1"/>
    </xf>
    <xf numFmtId="0" fontId="81" fillId="5" borderId="87" xfId="0" applyFont="1" applyFill="1" applyBorder="1" applyAlignment="1" applyProtection="1">
      <alignment horizontal="center" vertical="center" wrapText="1"/>
    </xf>
    <xf numFmtId="0" fontId="43" fillId="11" borderId="73" xfId="0" applyFont="1" applyFill="1" applyBorder="1" applyProtection="1"/>
    <xf numFmtId="0" fontId="83" fillId="5" borderId="87" xfId="0" applyFont="1" applyFill="1" applyBorder="1" applyAlignment="1" applyProtection="1">
      <alignment horizontal="left" vertical="center" wrapText="1" indent="2"/>
    </xf>
    <xf numFmtId="10" fontId="83" fillId="5" borderId="87" xfId="0" applyNumberFormat="1" applyFont="1" applyFill="1" applyBorder="1" applyAlignment="1" applyProtection="1">
      <alignment horizontal="center" vertical="center" wrapText="1"/>
    </xf>
    <xf numFmtId="0" fontId="83" fillId="5" borderId="87" xfId="0" applyFont="1" applyFill="1" applyBorder="1" applyAlignment="1" applyProtection="1">
      <alignment horizontal="center" vertical="center" wrapText="1"/>
    </xf>
    <xf numFmtId="0" fontId="80" fillId="5" borderId="0" xfId="0" applyFont="1" applyFill="1" applyAlignment="1" applyProtection="1">
      <alignment vertical="center"/>
    </xf>
    <xf numFmtId="0" fontId="76" fillId="22" borderId="80" xfId="0" applyFont="1" applyFill="1" applyBorder="1" applyAlignment="1" applyProtection="1">
      <alignment horizontal="left" vertical="top" wrapText="1"/>
    </xf>
    <xf numFmtId="0" fontId="86" fillId="22" borderId="80" xfId="0" applyFont="1" applyFill="1" applyBorder="1" applyAlignment="1" applyProtection="1">
      <alignment horizontal="center" vertical="center" wrapText="1"/>
    </xf>
    <xf numFmtId="0" fontId="76" fillId="21" borderId="80" xfId="0" applyFont="1" applyFill="1" applyBorder="1" applyAlignment="1" applyProtection="1">
      <alignment horizontal="left" vertical="top" wrapText="1"/>
    </xf>
    <xf numFmtId="0" fontId="76" fillId="21" borderId="80" xfId="0" applyFont="1" applyFill="1" applyBorder="1" applyAlignment="1" applyProtection="1">
      <alignment horizontal="center" vertical="center"/>
    </xf>
    <xf numFmtId="0" fontId="87" fillId="21" borderId="80" xfId="0" applyFont="1" applyFill="1" applyBorder="1" applyAlignment="1" applyProtection="1">
      <alignment horizontal="center" vertical="center"/>
    </xf>
    <xf numFmtId="0" fontId="40" fillId="13" borderId="75" xfId="0" applyFont="1" applyFill="1" applyBorder="1" applyProtection="1"/>
    <xf numFmtId="0" fontId="40" fillId="13" borderId="0" xfId="0" applyFont="1" applyFill="1" applyProtection="1"/>
    <xf numFmtId="2" fontId="40" fillId="11" borderId="73" xfId="0" applyNumberFormat="1" applyFont="1" applyFill="1" applyBorder="1" applyAlignment="1" applyProtection="1">
      <alignment wrapText="1"/>
    </xf>
    <xf numFmtId="2" fontId="40" fillId="14" borderId="73" xfId="0" applyNumberFormat="1" applyFont="1" applyFill="1" applyBorder="1" applyProtection="1"/>
    <xf numFmtId="164" fontId="40" fillId="11" borderId="73" xfId="0" applyNumberFormat="1" applyFont="1" applyFill="1" applyBorder="1" applyAlignment="1" applyProtection="1">
      <alignment wrapText="1"/>
    </xf>
    <xf numFmtId="0" fontId="40" fillId="13" borderId="44" xfId="0" applyFont="1" applyFill="1" applyBorder="1" applyProtection="1"/>
    <xf numFmtId="1" fontId="40" fillId="14" borderId="75" xfId="0" applyNumberFormat="1" applyFont="1" applyFill="1" applyBorder="1" applyProtection="1"/>
    <xf numFmtId="166" fontId="40" fillId="14" borderId="75" xfId="0" applyNumberFormat="1" applyFont="1" applyFill="1" applyBorder="1" applyProtection="1"/>
    <xf numFmtId="1" fontId="0" fillId="0" borderId="0" xfId="0" applyNumberFormat="1" applyProtection="1"/>
    <xf numFmtId="165" fontId="2" fillId="0" borderId="0" xfId="0" applyNumberFormat="1" applyFont="1" applyProtection="1"/>
    <xf numFmtId="165" fontId="0" fillId="0" borderId="0" xfId="0" applyNumberFormat="1" applyProtection="1"/>
    <xf numFmtId="0" fontId="6" fillId="0" borderId="0" xfId="0" applyFont="1" applyAlignment="1" applyProtection="1">
      <alignment horizontal="center" vertical="center"/>
    </xf>
    <xf numFmtId="0" fontId="0" fillId="0" borderId="47" xfId="0" applyBorder="1" applyProtection="1"/>
    <xf numFmtId="1" fontId="0" fillId="0" borderId="47" xfId="0" applyNumberFormat="1" applyBorder="1" applyProtection="1"/>
    <xf numFmtId="1" fontId="0" fillId="0" borderId="75" xfId="0" applyNumberFormat="1" applyBorder="1" applyProtection="1"/>
    <xf numFmtId="0" fontId="4" fillId="0" borderId="48" xfId="0" applyFont="1" applyBorder="1" applyProtection="1"/>
    <xf numFmtId="0" fontId="4" fillId="15" borderId="48" xfId="0" applyFont="1" applyFill="1" applyBorder="1" applyProtection="1"/>
    <xf numFmtId="0" fontId="44" fillId="0" borderId="0" xfId="0" applyFont="1" applyAlignment="1" applyProtection="1">
      <alignment vertical="center"/>
    </xf>
    <xf numFmtId="0" fontId="2" fillId="0" borderId="79" xfId="0" applyFont="1" applyBorder="1" applyAlignment="1" applyProtection="1">
      <alignment horizontal="center"/>
    </xf>
    <xf numFmtId="0" fontId="2" fillId="0" borderId="89" xfId="0" applyFont="1" applyBorder="1" applyAlignment="1" applyProtection="1">
      <alignment horizontal="center"/>
    </xf>
    <xf numFmtId="0" fontId="2" fillId="0" borderId="88" xfId="0" applyFont="1" applyBorder="1" applyAlignment="1" applyProtection="1">
      <alignment horizontal="center"/>
    </xf>
    <xf numFmtId="0" fontId="46" fillId="0" borderId="75" xfId="0" applyFont="1" applyBorder="1" applyAlignment="1" applyProtection="1">
      <alignment vertical="center"/>
    </xf>
    <xf numFmtId="166" fontId="40" fillId="11" borderId="75" xfId="0" applyNumberFormat="1" applyFont="1" applyFill="1" applyBorder="1" applyProtection="1"/>
    <xf numFmtId="166" fontId="40" fillId="11" borderId="79" xfId="0" applyNumberFormat="1" applyFont="1" applyFill="1" applyBorder="1" applyProtection="1"/>
    <xf numFmtId="165" fontId="0" fillId="0" borderId="75" xfId="0" applyNumberFormat="1" applyBorder="1" applyProtection="1"/>
    <xf numFmtId="166" fontId="2" fillId="5" borderId="75" xfId="0" applyNumberFormat="1" applyFont="1" applyFill="1" applyBorder="1" applyProtection="1"/>
    <xf numFmtId="2" fontId="40" fillId="11" borderId="79" xfId="0" applyNumberFormat="1" applyFont="1" applyFill="1" applyBorder="1" applyProtection="1"/>
    <xf numFmtId="167" fontId="0" fillId="0" borderId="75" xfId="0" applyNumberFormat="1" applyBorder="1" applyProtection="1"/>
    <xf numFmtId="164" fontId="0" fillId="0" borderId="75" xfId="0" applyNumberFormat="1" applyBorder="1" applyProtection="1"/>
    <xf numFmtId="164" fontId="68" fillId="0" borderId="75" xfId="0" applyNumberFormat="1" applyFont="1" applyBorder="1" applyProtection="1"/>
    <xf numFmtId="2" fontId="0" fillId="0" borderId="75" xfId="0" applyNumberFormat="1" applyBorder="1" applyProtection="1"/>
    <xf numFmtId="2" fontId="68" fillId="0" borderId="75" xfId="0" applyNumberFormat="1" applyFont="1" applyBorder="1" applyProtection="1"/>
    <xf numFmtId="164" fontId="0" fillId="0" borderId="0" xfId="0" applyNumberFormat="1" applyProtection="1"/>
    <xf numFmtId="166" fontId="45" fillId="0" borderId="75" xfId="0" applyNumberFormat="1" applyFont="1" applyBorder="1" applyProtection="1"/>
    <xf numFmtId="166" fontId="45" fillId="0" borderId="0" xfId="0" applyNumberFormat="1" applyFont="1" applyProtection="1"/>
    <xf numFmtId="4" fontId="0" fillId="0" borderId="75" xfId="0" applyNumberFormat="1" applyBorder="1" applyProtection="1"/>
    <xf numFmtId="166" fontId="0" fillId="0" borderId="75" xfId="0" applyNumberFormat="1" applyBorder="1" applyProtection="1"/>
    <xf numFmtId="165" fontId="2" fillId="0" borderId="75" xfId="0" applyNumberFormat="1" applyFont="1" applyBorder="1" applyProtection="1"/>
    <xf numFmtId="165" fontId="2" fillId="0" borderId="75" xfId="0" applyNumberFormat="1" applyFont="1" applyBorder="1" applyAlignment="1" applyProtection="1">
      <alignment horizontal="center" vertical="center"/>
    </xf>
    <xf numFmtId="10" fontId="0" fillId="0" borderId="75" xfId="3" applyNumberFormat="1" applyFont="1" applyBorder="1" applyProtection="1"/>
    <xf numFmtId="10" fontId="0" fillId="0" borderId="0" xfId="3" applyNumberFormat="1" applyFont="1" applyBorder="1" applyProtection="1"/>
    <xf numFmtId="0" fontId="74" fillId="0" borderId="0" xfId="0" applyFont="1" applyProtection="1"/>
    <xf numFmtId="0" fontId="74" fillId="5" borderId="0" xfId="0" applyFont="1" applyFill="1" applyProtection="1"/>
    <xf numFmtId="168" fontId="85" fillId="0" borderId="0" xfId="0" applyNumberFormat="1" applyFont="1" applyAlignment="1" applyProtection="1">
      <alignment vertical="center"/>
    </xf>
    <xf numFmtId="0" fontId="6" fillId="10" borderId="70" xfId="0" applyFont="1" applyFill="1" applyBorder="1" applyProtection="1">
      <protection locked="0"/>
    </xf>
    <xf numFmtId="0" fontId="0" fillId="10" borderId="70" xfId="0" applyFill="1" applyBorder="1" applyAlignment="1" applyProtection="1">
      <alignment horizontal="center" vertical="center"/>
      <protection locked="0"/>
    </xf>
    <xf numFmtId="1" fontId="6" fillId="10" borderId="70" xfId="0" applyNumberFormat="1" applyFont="1" applyFill="1" applyBorder="1" applyProtection="1">
      <protection locked="0"/>
    </xf>
    <xf numFmtId="1" fontId="6" fillId="7" borderId="0" xfId="0" applyNumberFormat="1" applyFont="1" applyFill="1" applyProtection="1">
      <protection locked="0"/>
    </xf>
    <xf numFmtId="4" fontId="2" fillId="7" borderId="0" xfId="0" applyNumberFormat="1" applyFont="1" applyFill="1" applyProtection="1">
      <protection locked="0"/>
    </xf>
    <xf numFmtId="0" fontId="0" fillId="10" borderId="71" xfId="0" applyFill="1" applyBorder="1" applyAlignment="1" applyProtection="1">
      <alignment horizontal="center"/>
      <protection locked="0"/>
    </xf>
    <xf numFmtId="1" fontId="6" fillId="10" borderId="45" xfId="0" applyNumberFormat="1" applyFont="1" applyFill="1" applyBorder="1" applyProtection="1">
      <protection locked="0"/>
    </xf>
    <xf numFmtId="0" fontId="6" fillId="10" borderId="75" xfId="0" applyFont="1" applyFill="1" applyBorder="1" applyProtection="1">
      <protection locked="0"/>
    </xf>
    <xf numFmtId="0" fontId="6" fillId="10" borderId="79" xfId="0" applyFont="1" applyFill="1" applyBorder="1" applyAlignment="1" applyProtection="1">
      <alignment horizontal="center"/>
      <protection locked="0"/>
    </xf>
    <xf numFmtId="1" fontId="6" fillId="10" borderId="75" xfId="0" applyNumberFormat="1" applyFont="1" applyFill="1" applyBorder="1" applyProtection="1">
      <protection locked="0"/>
    </xf>
    <xf numFmtId="1" fontId="6" fillId="10" borderId="0" xfId="0" applyNumberFormat="1" applyFont="1" applyFill="1" applyProtection="1">
      <protection locked="0"/>
    </xf>
    <xf numFmtId="0" fontId="6" fillId="7" borderId="75" xfId="0" applyFont="1" applyFill="1" applyBorder="1" applyProtection="1">
      <protection locked="0"/>
    </xf>
    <xf numFmtId="0" fontId="0" fillId="7" borderId="75" xfId="0" applyFill="1" applyBorder="1" applyProtection="1">
      <protection locked="0"/>
    </xf>
    <xf numFmtId="0" fontId="6" fillId="7" borderId="75" xfId="0" applyFont="1" applyFill="1" applyBorder="1" applyAlignment="1" applyProtection="1">
      <alignment horizontal="center" vertical="center"/>
      <protection locked="0"/>
    </xf>
    <xf numFmtId="1" fontId="6" fillId="7" borderId="75" xfId="0" applyNumberFormat="1" applyFont="1" applyFill="1" applyBorder="1" applyProtection="1">
      <protection locked="0"/>
    </xf>
    <xf numFmtId="0" fontId="6" fillId="10" borderId="73" xfId="0" applyFont="1" applyFill="1" applyBorder="1" applyProtection="1">
      <protection locked="0"/>
    </xf>
    <xf numFmtId="0" fontId="6" fillId="10" borderId="73" xfId="0" applyFont="1" applyFill="1" applyBorder="1" applyAlignment="1" applyProtection="1">
      <alignment horizontal="center"/>
      <protection locked="0"/>
    </xf>
    <xf numFmtId="1" fontId="6" fillId="10" borderId="76" xfId="0" applyNumberFormat="1" applyFont="1" applyFill="1" applyBorder="1" applyProtection="1">
      <protection locked="0"/>
    </xf>
    <xf numFmtId="0" fontId="6" fillId="7" borderId="73" xfId="0" applyFont="1" applyFill="1" applyBorder="1" applyProtection="1">
      <protection locked="0"/>
    </xf>
    <xf numFmtId="0" fontId="0" fillId="10" borderId="74" xfId="0" applyFill="1" applyBorder="1" applyAlignment="1" applyProtection="1">
      <alignment horizontal="center"/>
      <protection locked="0"/>
    </xf>
    <xf numFmtId="0" fontId="6" fillId="10" borderId="74" xfId="0" applyFont="1" applyFill="1" applyBorder="1" applyProtection="1">
      <protection locked="0"/>
    </xf>
    <xf numFmtId="0" fontId="6" fillId="10" borderId="74" xfId="0" applyFont="1" applyFill="1" applyBorder="1" applyAlignment="1" applyProtection="1">
      <alignment horizontal="center"/>
      <protection locked="0"/>
    </xf>
    <xf numFmtId="0" fontId="6" fillId="12" borderId="75" xfId="0" applyFont="1" applyFill="1" applyBorder="1" applyAlignment="1" applyProtection="1">
      <alignment horizontal="left"/>
      <protection locked="0"/>
    </xf>
    <xf numFmtId="0" fontId="6" fillId="12" borderId="79" xfId="0" applyFont="1" applyFill="1" applyBorder="1" applyProtection="1">
      <protection locked="0"/>
    </xf>
    <xf numFmtId="0" fontId="6" fillId="12" borderId="75" xfId="0" applyFont="1" applyFill="1" applyBorder="1" applyProtection="1">
      <protection locked="0"/>
    </xf>
    <xf numFmtId="0" fontId="6" fillId="12" borderId="75" xfId="0" applyFont="1" applyFill="1" applyBorder="1" applyAlignment="1" applyProtection="1">
      <alignment horizontal="center" vertical="center"/>
      <protection locked="0"/>
    </xf>
    <xf numFmtId="0" fontId="6" fillId="12" borderId="0" xfId="0" applyFont="1" applyFill="1" applyAlignment="1" applyProtection="1">
      <alignment horizontal="center" vertical="center"/>
      <protection locked="0"/>
    </xf>
    <xf numFmtId="0" fontId="6" fillId="12" borderId="48" xfId="0" applyFont="1" applyFill="1" applyBorder="1" applyAlignment="1" applyProtection="1">
      <alignment horizontal="left"/>
      <protection locked="0"/>
    </xf>
    <xf numFmtId="1" fontId="6" fillId="10" borderId="75" xfId="0" applyNumberFormat="1" applyFont="1" applyFill="1" applyBorder="1" applyAlignment="1" applyProtection="1">
      <alignment horizontal="center"/>
      <protection locked="0"/>
    </xf>
    <xf numFmtId="1" fontId="6" fillId="10" borderId="79" xfId="0" applyNumberFormat="1" applyFont="1" applyFill="1" applyBorder="1" applyProtection="1">
      <protection locked="0"/>
    </xf>
    <xf numFmtId="0" fontId="6" fillId="12" borderId="78" xfId="0" applyFont="1" applyFill="1" applyBorder="1" applyAlignment="1" applyProtection="1">
      <alignment horizontal="center" vertical="center"/>
      <protection locked="0"/>
    </xf>
    <xf numFmtId="0" fontId="0" fillId="7" borderId="78" xfId="0" applyFill="1" applyBorder="1" applyAlignment="1" applyProtection="1">
      <alignment horizontal="center"/>
      <protection locked="0"/>
    </xf>
    <xf numFmtId="0" fontId="6" fillId="12" borderId="3" xfId="0" applyFont="1" applyFill="1" applyBorder="1" applyAlignment="1" applyProtection="1">
      <alignment horizontal="center" vertical="center"/>
      <protection locked="0"/>
    </xf>
    <xf numFmtId="0" fontId="0" fillId="7" borderId="3" xfId="0" applyFill="1" applyBorder="1" applyAlignment="1" applyProtection="1">
      <alignment horizontal="center"/>
      <protection locked="0"/>
    </xf>
  </cellXfs>
  <cellStyles count="7">
    <cellStyle name="5x indented GHG Textfiels" xfId="4" xr:uid="{2F943733-3901-42FE-B066-3743541EB983}"/>
    <cellStyle name="Hyperlink" xfId="2" builtinId="8"/>
    <cellStyle name="Normaallaad 2" xfId="1" xr:uid="{BCC0E3EA-4808-4D2C-B351-AA4C48FF91FE}"/>
    <cellStyle name="Normal" xfId="0" builtinId="0"/>
    <cellStyle name="Normal 2" xfId="6" xr:uid="{3DB6BA0D-0C00-4002-904D-080146B7EA4F}"/>
    <cellStyle name="Percent" xfId="3" builtinId="5"/>
    <cellStyle name="Обычный_CRF2002 (1)" xfId="5" xr:uid="{988C6C0F-BFB4-4F4B-B10A-91D246E94ABE}"/>
  </cellStyles>
  <dxfs count="12">
    <dxf>
      <font>
        <color rgb="FF9C0006"/>
      </font>
      <fill>
        <patternFill>
          <bgColor rgb="FFFFC7CE"/>
        </patternFill>
      </fill>
    </dxf>
    <dxf>
      <font>
        <color rgb="FF9C0006"/>
      </font>
      <fill>
        <patternFill>
          <bgColor rgb="FFFFC7CE"/>
        </patternFill>
      </fill>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numFmt numFmtId="165" formatCode="0.000"/>
      <alignment horizontal="center" vertical="bottom" textRotation="0" wrapText="0" indent="0" justifyLastLine="0" shrinkToFit="0" readingOrder="0"/>
    </dxf>
    <dxf>
      <numFmt numFmtId="165" formatCode="0.000"/>
      <alignment horizontal="center" vertical="bottom" textRotation="0" wrapText="0" indent="0" justifyLastLine="0" shrinkToFit="0" readingOrder="0"/>
    </dxf>
    <dxf>
      <numFmt numFmtId="165" formatCode="0.000"/>
      <alignment horizontal="center" vertical="bottom" textRotation="0" wrapText="0" indent="0" justifyLastLine="0" shrinkToFit="0" readingOrder="0"/>
    </dxf>
    <dxf>
      <numFmt numFmtId="165" formatCode="0.000"/>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1</xdr:colOff>
      <xdr:row>33</xdr:row>
      <xdr:rowOff>0</xdr:rowOff>
    </xdr:from>
    <xdr:to>
      <xdr:col>8</xdr:col>
      <xdr:colOff>974332</xdr:colOff>
      <xdr:row>46</xdr:row>
      <xdr:rowOff>177584</xdr:rowOff>
    </xdr:to>
    <xdr:pic>
      <xdr:nvPicPr>
        <xdr:cNvPr id="2" name="Pilt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01" y="8655050"/>
          <a:ext cx="3615931" cy="2571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aura\Documents\Work\Rio%20Office\Innovation%20Fund_with%20pro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aura\Documents\Work\Innovation%20Fund\Phase%202\Small%20Scale\SS%20Tools\Copy%20of%20Copy%20of%20BioGrace-I%20Excel%20tool%20-%20version%204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11015%20CO2%20ja%20muu%20heite%20v&#228;henemise%20arvutus%20R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Abreviações e Definições"/>
      <sheetName val="Sheet1"/>
      <sheetName val="Resumo"/>
      <sheetName val="Informações Gerais"/>
      <sheetName val="Checklist"/>
      <sheetName val="Fontes Estacionárias"/>
      <sheetName val="Fontes Móveis"/>
      <sheetName val="Emissões Fugitivas"/>
      <sheetName val="Gerenciamento de Resíduos"/>
      <sheetName val="Emissões Recuperadas"/>
      <sheetName val="Memo Item"/>
      <sheetName val="Fatores"/>
      <sheetName val="BD"/>
      <sheetName val="Lista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C1" t="str">
            <v>Tipo de Fonte</v>
          </cell>
          <cell r="E1" t="str">
            <v>Categoria</v>
          </cell>
          <cell r="F1" t="str">
            <v>Nome</v>
          </cell>
          <cell r="G1" t="str">
            <v>Valor</v>
          </cell>
          <cell r="I1" t="str">
            <v>Unidade 1
(para frações)</v>
          </cell>
          <cell r="J1" t="str">
            <v>Unidade 2
(para frações)</v>
          </cell>
        </row>
        <row r="2">
          <cell r="C2" t="str">
            <v>N/A</v>
          </cell>
          <cell r="E2" t="str">
            <v>N/A</v>
          </cell>
          <cell r="F2" t="str">
            <v>Galão para Litro</v>
          </cell>
          <cell r="G2">
            <v>3.785412</v>
          </cell>
          <cell r="I2" t="str">
            <v>Galão (EUA)</v>
          </cell>
          <cell r="J2" t="str">
            <v>L</v>
          </cell>
        </row>
        <row r="3">
          <cell r="C3" t="str">
            <v>N/A</v>
          </cell>
          <cell r="E3" t="str">
            <v>N/A</v>
          </cell>
          <cell r="F3" t="str">
            <v xml:space="preserve">Milha para Quilômetro </v>
          </cell>
          <cell r="G3">
            <v>1.0693440000000001</v>
          </cell>
          <cell r="I3" t="str">
            <v>km</v>
          </cell>
          <cell r="J3" t="str">
            <v>mi</v>
          </cell>
        </row>
        <row r="4">
          <cell r="C4" t="str">
            <v>N/A</v>
          </cell>
          <cell r="E4" t="str">
            <v>N/A</v>
          </cell>
          <cell r="F4" t="str">
            <v>Caloria para Joule</v>
          </cell>
          <cell r="G4">
            <v>4.1867999999999999</v>
          </cell>
          <cell r="I4" t="str">
            <v>J</v>
          </cell>
          <cell r="J4" t="str">
            <v>cal</v>
          </cell>
        </row>
        <row r="5">
          <cell r="C5" t="str">
            <v>N/A</v>
          </cell>
          <cell r="E5" t="str">
            <v>Janeiro</v>
          </cell>
          <cell r="F5" t="str">
            <v>R$ para KWh</v>
          </cell>
          <cell r="G5">
            <v>0.48972229</v>
          </cell>
          <cell r="I5" t="str">
            <v>R$</v>
          </cell>
          <cell r="J5" t="str">
            <v>KWh</v>
          </cell>
        </row>
        <row r="6">
          <cell r="C6" t="str">
            <v>N/A</v>
          </cell>
          <cell r="E6" t="str">
            <v>Fevereiro</v>
          </cell>
          <cell r="F6" t="str">
            <v>R$ para KWh</v>
          </cell>
          <cell r="G6">
            <v>0.39864499000000003</v>
          </cell>
          <cell r="I6" t="str">
            <v>R$</v>
          </cell>
          <cell r="J6" t="str">
            <v>KWh</v>
          </cell>
        </row>
        <row r="7">
          <cell r="C7" t="str">
            <v>N/A</v>
          </cell>
          <cell r="E7" t="str">
            <v>Março</v>
          </cell>
          <cell r="F7" t="str">
            <v>R$ para KWh</v>
          </cell>
          <cell r="G7">
            <v>0.40459724999999996</v>
          </cell>
          <cell r="I7" t="str">
            <v>R$</v>
          </cell>
          <cell r="J7" t="str">
            <v>KWh</v>
          </cell>
        </row>
        <row r="8">
          <cell r="C8" t="str">
            <v>N/A</v>
          </cell>
          <cell r="E8" t="str">
            <v>Março</v>
          </cell>
          <cell r="F8" t="str">
            <v>R$ para KWh</v>
          </cell>
          <cell r="G8">
            <v>0.40092148</v>
          </cell>
          <cell r="I8" t="str">
            <v>R$</v>
          </cell>
          <cell r="J8" t="str">
            <v>KWh</v>
          </cell>
        </row>
        <row r="9">
          <cell r="C9" t="str">
            <v>N/A</v>
          </cell>
          <cell r="E9" t="str">
            <v>Maio</v>
          </cell>
          <cell r="F9" t="str">
            <v>R$ para KWh</v>
          </cell>
          <cell r="G9">
            <v>0.44721195000000002</v>
          </cell>
          <cell r="I9" t="str">
            <v>R$</v>
          </cell>
          <cell r="J9" t="str">
            <v>KWh</v>
          </cell>
        </row>
        <row r="10">
          <cell r="C10" t="str">
            <v>N/A</v>
          </cell>
          <cell r="E10" t="str">
            <v>Junho</v>
          </cell>
          <cell r="F10" t="str">
            <v>R$ para KWh</v>
          </cell>
          <cell r="G10">
            <v>0.44491914999999999</v>
          </cell>
          <cell r="I10" t="str">
            <v>R$</v>
          </cell>
          <cell r="J10" t="str">
            <v>KWh</v>
          </cell>
        </row>
        <row r="11">
          <cell r="C11" t="str">
            <v>N/A</v>
          </cell>
          <cell r="E11" t="str">
            <v>Julho</v>
          </cell>
          <cell r="F11" t="str">
            <v>R$ para KWh</v>
          </cell>
          <cell r="G11">
            <v>0.43659701000000001</v>
          </cell>
          <cell r="I11" t="str">
            <v>R$</v>
          </cell>
          <cell r="J11" t="str">
            <v>KWh</v>
          </cell>
        </row>
        <row r="12">
          <cell r="C12" t="str">
            <v>N/A</v>
          </cell>
          <cell r="E12" t="str">
            <v>Agosto</v>
          </cell>
          <cell r="F12" t="str">
            <v>R$ para KWh</v>
          </cell>
          <cell r="G12">
            <v>0.43766973000000003</v>
          </cell>
          <cell r="I12" t="str">
            <v>R$</v>
          </cell>
          <cell r="J12" t="str">
            <v>KWh</v>
          </cell>
        </row>
        <row r="13">
          <cell r="C13" t="str">
            <v>N/A</v>
          </cell>
          <cell r="E13" t="str">
            <v>Setembro</v>
          </cell>
          <cell r="F13" t="str">
            <v>R$ para KWh</v>
          </cell>
          <cell r="G13">
            <v>0.43164136999999997</v>
          </cell>
          <cell r="I13" t="str">
            <v>R$</v>
          </cell>
          <cell r="J13" t="str">
            <v>KWh</v>
          </cell>
        </row>
        <row r="14">
          <cell r="C14" t="str">
            <v>N/A</v>
          </cell>
          <cell r="E14" t="str">
            <v>Outubro</v>
          </cell>
          <cell r="F14" t="str">
            <v>R$ para KWh</v>
          </cell>
          <cell r="G14">
            <v>0.43463465000000001</v>
          </cell>
          <cell r="I14" t="str">
            <v>R$</v>
          </cell>
          <cell r="J14" t="str">
            <v>KWh</v>
          </cell>
        </row>
        <row r="15">
          <cell r="C15" t="str">
            <v>N/A</v>
          </cell>
          <cell r="E15" t="str">
            <v>Novembro</v>
          </cell>
          <cell r="F15" t="str">
            <v>R$ para KWh</v>
          </cell>
          <cell r="G15">
            <v>0.43418857999999999</v>
          </cell>
          <cell r="I15" t="str">
            <v>R$</v>
          </cell>
          <cell r="J15" t="str">
            <v>KWh</v>
          </cell>
        </row>
        <row r="16">
          <cell r="C16" t="str">
            <v>N/A</v>
          </cell>
          <cell r="E16" t="str">
            <v>Dezembro</v>
          </cell>
          <cell r="F16" t="str">
            <v>R$ para KWh</v>
          </cell>
          <cell r="G16">
            <v>0.43564165000000005</v>
          </cell>
          <cell r="I16" t="str">
            <v>R$</v>
          </cell>
          <cell r="J16" t="str">
            <v>KWh</v>
          </cell>
        </row>
        <row r="17">
          <cell r="C17" t="str">
            <v>N/A</v>
          </cell>
          <cell r="E17" t="str">
            <v>N/A</v>
          </cell>
          <cell r="F17" t="str">
            <v>MWh para GJ</v>
          </cell>
          <cell r="G17">
            <v>3.6</v>
          </cell>
          <cell r="I17" t="str">
            <v>GJ</v>
          </cell>
          <cell r="J17" t="str">
            <v>MWh</v>
          </cell>
        </row>
        <row r="18">
          <cell r="C18" t="str">
            <v>N/A</v>
          </cell>
          <cell r="E18" t="str">
            <v>N/A</v>
          </cell>
          <cell r="F18" t="str">
            <v>KWh para GJ</v>
          </cell>
          <cell r="G18">
            <v>3.5999999999999999E-3</v>
          </cell>
          <cell r="I18" t="str">
            <v>GJ</v>
          </cell>
          <cell r="J18" t="str">
            <v>KWh</v>
          </cell>
        </row>
        <row r="19">
          <cell r="C19" t="str">
            <v>N/A</v>
          </cell>
          <cell r="E19" t="str">
            <v>N/A</v>
          </cell>
          <cell r="F19" t="str">
            <v>MJ para GJ</v>
          </cell>
          <cell r="G19">
            <v>1E-3</v>
          </cell>
          <cell r="I19" t="str">
            <v>GJ</v>
          </cell>
          <cell r="J19" t="str">
            <v>MJ</v>
          </cell>
        </row>
        <row r="20">
          <cell r="C20" t="str">
            <v>N/A</v>
          </cell>
          <cell r="E20" t="str">
            <v>N/A</v>
          </cell>
          <cell r="F20" t="str">
            <v>GJ para GJ</v>
          </cell>
          <cell r="G20">
            <v>1</v>
          </cell>
          <cell r="I20" t="str">
            <v>GJ</v>
          </cell>
          <cell r="J20" t="str">
            <v>GJ</v>
          </cell>
        </row>
        <row r="21">
          <cell r="C21" t="str">
            <v>N/A</v>
          </cell>
          <cell r="E21" t="str">
            <v>N/A</v>
          </cell>
          <cell r="F21" t="str">
            <v>Vapor Gerado</v>
          </cell>
          <cell r="G21">
            <v>0</v>
          </cell>
          <cell r="I21" t="str">
            <v>GJ</v>
          </cell>
          <cell r="J21" t="str">
            <v>t</v>
          </cell>
        </row>
        <row r="22">
          <cell r="C22" t="str">
            <v>N/A</v>
          </cell>
          <cell r="E22" t="str">
            <v>N/A</v>
          </cell>
          <cell r="F22" t="str">
            <v>Eletricidade Comprada Janeiro</v>
          </cell>
          <cell r="G22">
            <v>3.5999999999999999E-3</v>
          </cell>
          <cell r="I22" t="str">
            <v>GJ</v>
          </cell>
          <cell r="J22" t="str">
            <v>KWh</v>
          </cell>
        </row>
        <row r="23">
          <cell r="C23" t="str">
            <v>N/A</v>
          </cell>
          <cell r="E23" t="str">
            <v>N/A</v>
          </cell>
          <cell r="F23" t="str">
            <v>Eletricidade Comprada Fevereiro</v>
          </cell>
          <cell r="G23">
            <v>3.5999999999999999E-3</v>
          </cell>
          <cell r="I23" t="str">
            <v>GJ</v>
          </cell>
          <cell r="J23" t="str">
            <v>KWh</v>
          </cell>
        </row>
        <row r="24">
          <cell r="C24" t="str">
            <v>N/A</v>
          </cell>
          <cell r="E24" t="str">
            <v>N/A</v>
          </cell>
          <cell r="F24" t="str">
            <v>Eletricidade Comprada Março</v>
          </cell>
          <cell r="G24">
            <v>3.5999999999999999E-3</v>
          </cell>
          <cell r="I24" t="str">
            <v>GJ</v>
          </cell>
          <cell r="J24" t="str">
            <v>KWh</v>
          </cell>
        </row>
        <row r="25">
          <cell r="C25" t="str">
            <v>N/A</v>
          </cell>
          <cell r="E25" t="str">
            <v>N/A</v>
          </cell>
          <cell r="F25" t="str">
            <v>Eletricidade Comprada Abril</v>
          </cell>
          <cell r="G25">
            <v>3.5999999999999999E-3</v>
          </cell>
          <cell r="I25" t="str">
            <v>GJ</v>
          </cell>
          <cell r="J25" t="str">
            <v>KWh</v>
          </cell>
        </row>
        <row r="26">
          <cell r="C26" t="str">
            <v>N/A</v>
          </cell>
          <cell r="E26" t="str">
            <v>N/A</v>
          </cell>
          <cell r="F26" t="str">
            <v>Eletricidade Comprada Maio</v>
          </cell>
          <cell r="G26">
            <v>3.5999999999999999E-3</v>
          </cell>
          <cell r="I26" t="str">
            <v>GJ</v>
          </cell>
          <cell r="J26" t="str">
            <v>KWh</v>
          </cell>
        </row>
        <row r="27">
          <cell r="C27" t="str">
            <v>N/A</v>
          </cell>
          <cell r="E27" t="str">
            <v>N/A</v>
          </cell>
          <cell r="F27" t="str">
            <v>Eletricidade Comprada Junho</v>
          </cell>
          <cell r="G27">
            <v>3.5999999999999999E-3</v>
          </cell>
          <cell r="I27" t="str">
            <v>GJ</v>
          </cell>
          <cell r="J27" t="str">
            <v>KWh</v>
          </cell>
        </row>
        <row r="28">
          <cell r="C28" t="str">
            <v>N/A</v>
          </cell>
          <cell r="E28" t="str">
            <v>N/A</v>
          </cell>
          <cell r="F28" t="str">
            <v>Eletricidade Comprada Julho</v>
          </cell>
          <cell r="G28">
            <v>3.5999999999999999E-3</v>
          </cell>
          <cell r="I28" t="str">
            <v>GJ</v>
          </cell>
          <cell r="J28" t="str">
            <v>KWh</v>
          </cell>
        </row>
        <row r="29">
          <cell r="C29" t="str">
            <v>N/A</v>
          </cell>
          <cell r="E29" t="str">
            <v>N/A</v>
          </cell>
          <cell r="F29" t="str">
            <v>Eletricidade Comprada Agosto</v>
          </cell>
          <cell r="G29">
            <v>3.5999999999999999E-3</v>
          </cell>
          <cell r="I29" t="str">
            <v>GJ</v>
          </cell>
          <cell r="J29" t="str">
            <v>KWh</v>
          </cell>
        </row>
        <row r="30">
          <cell r="C30" t="str">
            <v>N/A</v>
          </cell>
          <cell r="E30" t="str">
            <v>N/A</v>
          </cell>
          <cell r="F30" t="str">
            <v>Eletricidade Comprada Setembro</v>
          </cell>
          <cell r="G30">
            <v>3.5999999999999999E-3</v>
          </cell>
          <cell r="I30" t="str">
            <v>GJ</v>
          </cell>
          <cell r="J30" t="str">
            <v>KWh</v>
          </cell>
        </row>
        <row r="31">
          <cell r="C31" t="str">
            <v>N/A</v>
          </cell>
          <cell r="E31" t="str">
            <v>N/A</v>
          </cell>
          <cell r="F31" t="str">
            <v>Eletricidade Comprada Outubro</v>
          </cell>
          <cell r="G31">
            <v>3.5999999999999999E-3</v>
          </cell>
          <cell r="I31" t="str">
            <v>GJ</v>
          </cell>
          <cell r="J31" t="str">
            <v>KWh</v>
          </cell>
        </row>
        <row r="32">
          <cell r="C32" t="str">
            <v>N/A</v>
          </cell>
          <cell r="E32" t="str">
            <v>N/A</v>
          </cell>
          <cell r="F32" t="str">
            <v>Eletricidade Comprada Novembro</v>
          </cell>
          <cell r="G32">
            <v>3.5999999999999999E-3</v>
          </cell>
          <cell r="I32" t="str">
            <v>GJ</v>
          </cell>
          <cell r="J32" t="str">
            <v>KWh</v>
          </cell>
        </row>
        <row r="33">
          <cell r="C33" t="str">
            <v>N/A</v>
          </cell>
          <cell r="E33" t="str">
            <v>N/A</v>
          </cell>
          <cell r="F33" t="str">
            <v>Eletricidade Comprada Dezembro</v>
          </cell>
          <cell r="G33">
            <v>3.5999999999999999E-3</v>
          </cell>
          <cell r="I33" t="str">
            <v>GJ</v>
          </cell>
          <cell r="J33" t="str">
            <v>KWh</v>
          </cell>
        </row>
        <row r="34">
          <cell r="C34" t="str">
            <v>N/A</v>
          </cell>
          <cell r="E34" t="str">
            <v>N/A</v>
          </cell>
          <cell r="F34" t="str">
            <v>Eletricidade Comprada Janeiro</v>
          </cell>
          <cell r="G34">
            <v>3.6</v>
          </cell>
          <cell r="I34" t="str">
            <v>GJ</v>
          </cell>
          <cell r="J34" t="str">
            <v>MWh</v>
          </cell>
        </row>
        <row r="35">
          <cell r="C35" t="str">
            <v>N/A</v>
          </cell>
          <cell r="E35" t="str">
            <v>N/A</v>
          </cell>
          <cell r="F35" t="str">
            <v>Eletricidade Comprada Fevereiro</v>
          </cell>
          <cell r="G35">
            <v>3.6</v>
          </cell>
          <cell r="I35" t="str">
            <v>GJ</v>
          </cell>
          <cell r="J35" t="str">
            <v>MWh</v>
          </cell>
        </row>
        <row r="36">
          <cell r="C36" t="str">
            <v>N/A</v>
          </cell>
          <cell r="E36" t="str">
            <v>N/A</v>
          </cell>
          <cell r="F36" t="str">
            <v>Eletricidade Comprada Março</v>
          </cell>
          <cell r="G36">
            <v>3.6</v>
          </cell>
          <cell r="I36" t="str">
            <v>GJ</v>
          </cell>
          <cell r="J36" t="str">
            <v>MWh</v>
          </cell>
        </row>
        <row r="37">
          <cell r="C37" t="str">
            <v>N/A</v>
          </cell>
          <cell r="E37" t="str">
            <v>N/A</v>
          </cell>
          <cell r="F37" t="str">
            <v>Eletricidade Comprada Abril</v>
          </cell>
          <cell r="G37">
            <v>3.6</v>
          </cell>
          <cell r="I37" t="str">
            <v>GJ</v>
          </cell>
          <cell r="J37" t="str">
            <v>MWh</v>
          </cell>
        </row>
        <row r="38">
          <cell r="C38" t="str">
            <v>N/A</v>
          </cell>
          <cell r="E38" t="str">
            <v>N/A</v>
          </cell>
          <cell r="F38" t="str">
            <v>Eletricidade Comprada Maio</v>
          </cell>
          <cell r="G38">
            <v>3.6</v>
          </cell>
          <cell r="I38" t="str">
            <v>GJ</v>
          </cell>
          <cell r="J38" t="str">
            <v>MWh</v>
          </cell>
        </row>
        <row r="39">
          <cell r="C39" t="str">
            <v>N/A</v>
          </cell>
          <cell r="E39" t="str">
            <v>N/A</v>
          </cell>
          <cell r="F39" t="str">
            <v>Eletricidade Comprada Junho</v>
          </cell>
          <cell r="G39">
            <v>3.6</v>
          </cell>
          <cell r="I39" t="str">
            <v>GJ</v>
          </cell>
          <cell r="J39" t="str">
            <v>MWh</v>
          </cell>
        </row>
        <row r="40">
          <cell r="C40" t="str">
            <v>N/A</v>
          </cell>
          <cell r="E40" t="str">
            <v>N/A</v>
          </cell>
          <cell r="F40" t="str">
            <v>Eletricidade Comprada Julho</v>
          </cell>
          <cell r="G40">
            <v>3.6</v>
          </cell>
          <cell r="I40" t="str">
            <v>GJ</v>
          </cell>
          <cell r="J40" t="str">
            <v>MWh</v>
          </cell>
        </row>
        <row r="41">
          <cell r="C41" t="str">
            <v>N/A</v>
          </cell>
          <cell r="E41" t="str">
            <v>N/A</v>
          </cell>
          <cell r="F41" t="str">
            <v>Eletricidade Comprada Agosto</v>
          </cell>
          <cell r="G41">
            <v>3.6</v>
          </cell>
          <cell r="I41" t="str">
            <v>GJ</v>
          </cell>
          <cell r="J41" t="str">
            <v>MWh</v>
          </cell>
        </row>
        <row r="42">
          <cell r="C42" t="str">
            <v>N/A</v>
          </cell>
          <cell r="E42" t="str">
            <v>N/A</v>
          </cell>
          <cell r="F42" t="str">
            <v>Eletricidade Comprada Setembro</v>
          </cell>
          <cell r="G42">
            <v>3.6</v>
          </cell>
          <cell r="I42" t="str">
            <v>GJ</v>
          </cell>
          <cell r="J42" t="str">
            <v>MWh</v>
          </cell>
        </row>
        <row r="43">
          <cell r="C43" t="str">
            <v>N/A</v>
          </cell>
          <cell r="E43" t="str">
            <v>N/A</v>
          </cell>
          <cell r="F43" t="str">
            <v>Eletricidade Comprada Outubro</v>
          </cell>
          <cell r="G43">
            <v>3.6</v>
          </cell>
          <cell r="I43" t="str">
            <v>GJ</v>
          </cell>
          <cell r="J43" t="str">
            <v>MWh</v>
          </cell>
        </row>
        <row r="44">
          <cell r="C44" t="str">
            <v>N/A</v>
          </cell>
          <cell r="E44" t="str">
            <v>N/A</v>
          </cell>
          <cell r="F44" t="str">
            <v>Eletricidade Comprada Novembro</v>
          </cell>
          <cell r="G44">
            <v>3.6</v>
          </cell>
          <cell r="I44" t="str">
            <v>GJ</v>
          </cell>
          <cell r="J44" t="str">
            <v>MWh</v>
          </cell>
        </row>
        <row r="45">
          <cell r="C45" t="str">
            <v>N/A</v>
          </cell>
          <cell r="E45" t="str">
            <v>N/A</v>
          </cell>
          <cell r="F45" t="str">
            <v>Eletricidade Comprada Dezembro</v>
          </cell>
          <cell r="G45">
            <v>3.6</v>
          </cell>
          <cell r="I45" t="str">
            <v>GJ</v>
          </cell>
          <cell r="J45" t="str">
            <v>MWh</v>
          </cell>
        </row>
        <row r="46">
          <cell r="C46" t="str">
            <v>N/A</v>
          </cell>
          <cell r="E46" t="str">
            <v>N/A</v>
          </cell>
          <cell r="F46" t="str">
            <v>Eletricidade Comprada</v>
          </cell>
          <cell r="G46">
            <v>3.6</v>
          </cell>
          <cell r="I46" t="str">
            <v>GJ</v>
          </cell>
          <cell r="J46" t="str">
            <v>MWh</v>
          </cell>
        </row>
        <row r="47">
          <cell r="C47" t="str">
            <v>N/A</v>
          </cell>
          <cell r="E47" t="str">
            <v>N/A</v>
          </cell>
          <cell r="F47" t="str">
            <v>Eletricidade Comprada</v>
          </cell>
          <cell r="G47">
            <v>3.5999999999999999E-3</v>
          </cell>
          <cell r="I47" t="str">
            <v>GJ</v>
          </cell>
          <cell r="J47" t="str">
            <v>KWh</v>
          </cell>
        </row>
        <row r="48">
          <cell r="C48" t="str">
            <v>N/A</v>
          </cell>
          <cell r="E48" t="str">
            <v>N/A</v>
          </cell>
          <cell r="F48" t="str">
            <v>Eletricidade Gerada</v>
          </cell>
          <cell r="I48" t="str">
            <v>GJ</v>
          </cell>
          <cell r="J48" t="str">
            <v>MWh</v>
          </cell>
        </row>
        <row r="49">
          <cell r="C49" t="str">
            <v>N/A</v>
          </cell>
          <cell r="E49" t="str">
            <v>N/A</v>
          </cell>
          <cell r="F49" t="str">
            <v>Eletricidade Gerada</v>
          </cell>
          <cell r="G49">
            <v>0</v>
          </cell>
          <cell r="I49" t="str">
            <v>GJ</v>
          </cell>
          <cell r="J49" t="str">
            <v>KWh</v>
          </cell>
        </row>
        <row r="50">
          <cell r="C50" t="str">
            <v>N/A</v>
          </cell>
          <cell r="E50" t="str">
            <v>N/A</v>
          </cell>
          <cell r="F50" t="str">
            <v>Gás Carbônico</v>
          </cell>
          <cell r="G50">
            <v>44</v>
          </cell>
          <cell r="I50" t="str">
            <v>kg</v>
          </cell>
          <cell r="J50" t="str">
            <v>mol</v>
          </cell>
        </row>
        <row r="51">
          <cell r="C51" t="str">
            <v>N/A</v>
          </cell>
          <cell r="E51" t="str">
            <v>N/A</v>
          </cell>
          <cell r="F51" t="str">
            <v>Carbonato de Cálcio</v>
          </cell>
          <cell r="G51">
            <v>100.0869</v>
          </cell>
          <cell r="I51" t="str">
            <v>g</v>
          </cell>
          <cell r="J51" t="str">
            <v>mol</v>
          </cell>
        </row>
        <row r="52">
          <cell r="C52" t="str">
            <v>N/A</v>
          </cell>
          <cell r="E52" t="str">
            <v>N/A</v>
          </cell>
          <cell r="F52" t="str">
            <v>Acetileno</v>
          </cell>
          <cell r="G52">
            <v>26</v>
          </cell>
          <cell r="I52" t="str">
            <v>kg</v>
          </cell>
          <cell r="J52" t="str">
            <v>mol</v>
          </cell>
        </row>
        <row r="53">
          <cell r="C53" t="str">
            <v>N/A</v>
          </cell>
          <cell r="E53" t="str">
            <v>N/A</v>
          </cell>
          <cell r="F53" t="str">
            <v>Gás Carbônico</v>
          </cell>
          <cell r="G53">
            <v>44</v>
          </cell>
          <cell r="I53" t="str">
            <v>kg</v>
          </cell>
          <cell r="J53" t="str">
            <v>mol</v>
          </cell>
        </row>
        <row r="54">
          <cell r="C54" t="str">
            <v>N/A</v>
          </cell>
          <cell r="E54" t="str">
            <v>N/A</v>
          </cell>
          <cell r="F54" t="str">
            <v>Nitrogenio</v>
          </cell>
          <cell r="G54">
            <v>14</v>
          </cell>
          <cell r="I54" t="str">
            <v>g</v>
          </cell>
          <cell r="J54" t="str">
            <v>mol</v>
          </cell>
        </row>
        <row r="55">
          <cell r="C55" t="str">
            <v>N/A</v>
          </cell>
          <cell r="E55" t="str">
            <v>N/A</v>
          </cell>
          <cell r="F55" t="str">
            <v>Oxigenio</v>
          </cell>
          <cell r="G55">
            <v>16</v>
          </cell>
          <cell r="I55" t="str">
            <v>g</v>
          </cell>
          <cell r="J55" t="str">
            <v>mol</v>
          </cell>
        </row>
        <row r="56">
          <cell r="C56" t="str">
            <v>N/A</v>
          </cell>
          <cell r="E56" t="str">
            <v>N/A</v>
          </cell>
          <cell r="F56" t="str">
            <v>Proporção N₂O / N2</v>
          </cell>
          <cell r="G56">
            <v>1.5714285714285714</v>
          </cell>
          <cell r="I56" t="str">
            <v>g</v>
          </cell>
          <cell r="J56" t="str">
            <v>mol</v>
          </cell>
        </row>
        <row r="57">
          <cell r="C57" t="str">
            <v>Fontes Móveis</v>
          </cell>
          <cell r="E57" t="str">
            <v>Veículos Leves</v>
          </cell>
          <cell r="F57" t="str">
            <v>Gasolina C</v>
          </cell>
          <cell r="G57">
            <v>12</v>
          </cell>
          <cell r="I57" t="str">
            <v>km</v>
          </cell>
          <cell r="J57" t="str">
            <v>L</v>
          </cell>
        </row>
        <row r="58">
          <cell r="C58" t="str">
            <v>Fontes Móveis</v>
          </cell>
          <cell r="E58" t="str">
            <v>Veículos Leves</v>
          </cell>
          <cell r="F58" t="str">
            <v>Etanol Hidratado</v>
          </cell>
          <cell r="G58">
            <v>8</v>
          </cell>
          <cell r="I58" t="str">
            <v>km</v>
          </cell>
          <cell r="J58" t="str">
            <v>L</v>
          </cell>
        </row>
        <row r="59">
          <cell r="C59" t="str">
            <v>Fontes Móveis</v>
          </cell>
          <cell r="E59" t="str">
            <v>Veículos Leves</v>
          </cell>
          <cell r="F59" t="str">
            <v>Diesel B5</v>
          </cell>
          <cell r="G59">
            <v>9.09</v>
          </cell>
          <cell r="I59" t="str">
            <v>km</v>
          </cell>
          <cell r="J59" t="str">
            <v>L</v>
          </cell>
        </row>
        <row r="60">
          <cell r="C60" t="str">
            <v>Fontes Móveis</v>
          </cell>
          <cell r="E60" t="str">
            <v>Veículos Leves</v>
          </cell>
          <cell r="F60" t="str">
            <v>GNV</v>
          </cell>
          <cell r="G60">
            <v>12</v>
          </cell>
          <cell r="I60" t="str">
            <v>km</v>
          </cell>
          <cell r="J60" t="str">
            <v>m³</v>
          </cell>
        </row>
        <row r="61">
          <cell r="C61" t="str">
            <v>Fontes Móveis</v>
          </cell>
          <cell r="E61" t="str">
            <v>Caminhões Leves</v>
          </cell>
          <cell r="F61" t="str">
            <v>Diesel B5</v>
          </cell>
          <cell r="G61">
            <v>7.61</v>
          </cell>
          <cell r="I61" t="str">
            <v>km</v>
          </cell>
          <cell r="J61" t="str">
            <v>L</v>
          </cell>
        </row>
        <row r="62">
          <cell r="C62" t="str">
            <v>Fontes Móveis</v>
          </cell>
          <cell r="E62" t="str">
            <v>Caminhões Médios</v>
          </cell>
          <cell r="F62" t="str">
            <v>Diesel B5</v>
          </cell>
          <cell r="G62">
            <v>5.56</v>
          </cell>
          <cell r="I62" t="str">
            <v>km</v>
          </cell>
          <cell r="J62" t="str">
            <v>L</v>
          </cell>
        </row>
        <row r="63">
          <cell r="C63" t="str">
            <v>Fontes Móveis</v>
          </cell>
          <cell r="E63" t="str">
            <v>Caminhões Pesados</v>
          </cell>
          <cell r="F63" t="str">
            <v>Diesel B5</v>
          </cell>
          <cell r="G63">
            <v>3.17</v>
          </cell>
          <cell r="I63" t="str">
            <v>km</v>
          </cell>
          <cell r="J63" t="str">
            <v>L</v>
          </cell>
        </row>
        <row r="64">
          <cell r="C64" t="str">
            <v>Fontes Móveis</v>
          </cell>
          <cell r="E64" t="str">
            <v>Ônibus Urbano</v>
          </cell>
          <cell r="F64" t="str">
            <v>Diesel B5</v>
          </cell>
          <cell r="G64">
            <v>2.2999999999999998</v>
          </cell>
          <cell r="I64" t="str">
            <v>km</v>
          </cell>
          <cell r="J64" t="str">
            <v>L</v>
          </cell>
        </row>
        <row r="65">
          <cell r="C65" t="str">
            <v>Fontes Móveis</v>
          </cell>
          <cell r="E65" t="str">
            <v>Ônibus Rodoviário</v>
          </cell>
          <cell r="F65" t="str">
            <v>Diesel B5</v>
          </cell>
          <cell r="G65">
            <v>3.03</v>
          </cell>
          <cell r="I65" t="str">
            <v>km</v>
          </cell>
          <cell r="J65" t="str">
            <v>L</v>
          </cell>
        </row>
        <row r="66">
          <cell r="C66" t="str">
            <v>Fontes Móveis</v>
          </cell>
          <cell r="E66" t="str">
            <v>Motocicletas</v>
          </cell>
          <cell r="F66" t="str">
            <v>Gasolina A</v>
          </cell>
          <cell r="G66">
            <v>40</v>
          </cell>
          <cell r="I66" t="str">
            <v>km</v>
          </cell>
          <cell r="J66" t="str">
            <v>L</v>
          </cell>
        </row>
        <row r="67">
          <cell r="C67" t="str">
            <v>Fontes Móveis</v>
          </cell>
          <cell r="E67" t="str">
            <v>Motocicletas</v>
          </cell>
          <cell r="F67" t="str">
            <v>Gasolina C</v>
          </cell>
          <cell r="G67">
            <v>40</v>
          </cell>
          <cell r="I67" t="str">
            <v>km</v>
          </cell>
          <cell r="J67" t="str">
            <v>L</v>
          </cell>
        </row>
        <row r="68">
          <cell r="C68" t="str">
            <v>Fontes Móveis</v>
          </cell>
          <cell r="E68" t="str">
            <v>Motocicletas</v>
          </cell>
          <cell r="F68" t="str">
            <v>Etanol Hidratado</v>
          </cell>
          <cell r="G68">
            <v>25</v>
          </cell>
          <cell r="I68" t="str">
            <v>km</v>
          </cell>
          <cell r="J68" t="str">
            <v>L</v>
          </cell>
        </row>
        <row r="69">
          <cell r="C69" t="str">
            <v>N/A</v>
          </cell>
          <cell r="E69" t="str">
            <v>Diesel B5</v>
          </cell>
          <cell r="F69" t="str">
            <v>% de Biodiesel no Diesel Brasileiro</v>
          </cell>
          <cell r="G69">
            <v>0.05</v>
          </cell>
          <cell r="I69" t="str">
            <v>N/A</v>
          </cell>
          <cell r="J69" t="str">
            <v>N/A</v>
          </cell>
        </row>
        <row r="70">
          <cell r="C70" t="str">
            <v>N/A</v>
          </cell>
          <cell r="E70" t="str">
            <v>Gasolina C</v>
          </cell>
          <cell r="F70" t="str">
            <v>% de Etanol na Gasolina Brasileira</v>
          </cell>
          <cell r="G70">
            <v>0.23330000000000001</v>
          </cell>
          <cell r="I70" t="str">
            <v>N/A</v>
          </cell>
          <cell r="J70" t="str">
            <v>N/A</v>
          </cell>
        </row>
        <row r="71">
          <cell r="C71" t="str">
            <v>N/A</v>
          </cell>
          <cell r="E71" t="str">
            <v>N/A</v>
          </cell>
          <cell r="F71" t="str">
            <v>Óleo Combustível Pesado</v>
          </cell>
          <cell r="G71">
            <v>4.0151411999999997E-2</v>
          </cell>
          <cell r="I71" t="str">
            <v>GJ</v>
          </cell>
          <cell r="J71" t="str">
            <v>kg</v>
          </cell>
        </row>
        <row r="72">
          <cell r="C72" t="str">
            <v>N/A</v>
          </cell>
          <cell r="E72" t="str">
            <v>N/A</v>
          </cell>
          <cell r="F72" t="str">
            <v>Biodiesel</v>
          </cell>
          <cell r="G72">
            <v>3.7681199999999998E-2</v>
          </cell>
          <cell r="I72" t="str">
            <v>GJ</v>
          </cell>
          <cell r="J72" t="str">
            <v>kg</v>
          </cell>
        </row>
        <row r="73">
          <cell r="C73" t="str">
            <v>N/A</v>
          </cell>
          <cell r="E73" t="str">
            <v>N/A</v>
          </cell>
          <cell r="F73" t="str">
            <v>Etanol Anidro</v>
          </cell>
          <cell r="G73">
            <v>2.8260899999999999E-2</v>
          </cell>
          <cell r="I73" t="str">
            <v>GJ</v>
          </cell>
          <cell r="J73" t="str">
            <v>kg</v>
          </cell>
        </row>
        <row r="74">
          <cell r="C74" t="str">
            <v>N/A</v>
          </cell>
          <cell r="E74" t="str">
            <v>N/A</v>
          </cell>
          <cell r="F74" t="str">
            <v>Etanol Hidratado</v>
          </cell>
          <cell r="G74">
            <v>2.6376840000000002E-2</v>
          </cell>
          <cell r="I74" t="str">
            <v>GJ</v>
          </cell>
          <cell r="J74" t="str">
            <v>kg</v>
          </cell>
        </row>
        <row r="75">
          <cell r="C75" t="str">
            <v>N/A</v>
          </cell>
          <cell r="E75" t="str">
            <v>N/A</v>
          </cell>
          <cell r="F75" t="str">
            <v>Biomassa</v>
          </cell>
          <cell r="G75">
            <v>1.1599999999999999E-2</v>
          </cell>
          <cell r="I75" t="str">
            <v>GJ</v>
          </cell>
          <cell r="J75" t="str">
            <v>kg</v>
          </cell>
        </row>
        <row r="76">
          <cell r="C76" t="str">
            <v>N/A</v>
          </cell>
          <cell r="E76" t="str">
            <v>N/A</v>
          </cell>
          <cell r="F76" t="str">
            <v>Diesel B5</v>
          </cell>
          <cell r="G76">
            <v>4.2723555093555091E-2</v>
          </cell>
          <cell r="I76" t="str">
            <v>GJ</v>
          </cell>
          <cell r="J76" t="str">
            <v>kg</v>
          </cell>
        </row>
        <row r="77">
          <cell r="C77" t="str">
            <v>N/A</v>
          </cell>
          <cell r="E77" t="str">
            <v>N/A</v>
          </cell>
          <cell r="F77" t="str">
            <v>Óleo Diesel</v>
          </cell>
          <cell r="G77">
            <v>4.2999999999999997E-2</v>
          </cell>
          <cell r="I77" t="str">
            <v>GJ</v>
          </cell>
          <cell r="J77" t="str">
            <v>kg</v>
          </cell>
        </row>
        <row r="78">
          <cell r="C78" t="str">
            <v>N/A</v>
          </cell>
          <cell r="E78" t="str">
            <v>N/A</v>
          </cell>
          <cell r="F78" t="str">
            <v>Gasolina C</v>
          </cell>
          <cell r="G78">
            <v>4.0371494833931196E-2</v>
          </cell>
          <cell r="I78" t="str">
            <v>GJ</v>
          </cell>
          <cell r="J78" t="str">
            <v>kg</v>
          </cell>
        </row>
        <row r="79">
          <cell r="C79" t="str">
            <v>N/A</v>
          </cell>
          <cell r="E79" t="str">
            <v>N/A</v>
          </cell>
          <cell r="F79" t="str">
            <v>Gasolina A</v>
          </cell>
          <cell r="G79">
            <v>4.4299999999999999E-2</v>
          </cell>
          <cell r="I79" t="str">
            <v>GJ</v>
          </cell>
          <cell r="J79" t="str">
            <v>kg</v>
          </cell>
        </row>
        <row r="80">
          <cell r="C80" t="str">
            <v>N/A</v>
          </cell>
          <cell r="E80" t="str">
            <v>N/A</v>
          </cell>
          <cell r="F80" t="str">
            <v>Gasolina de Aviação</v>
          </cell>
          <cell r="G80">
            <v>4.4380080000000002E-2</v>
          </cell>
          <cell r="I80" t="str">
            <v>GJ</v>
          </cell>
          <cell r="J80" t="str">
            <v>kg</v>
          </cell>
        </row>
        <row r="81">
          <cell r="C81" t="str">
            <v>N/A</v>
          </cell>
          <cell r="E81" t="str">
            <v>N/A</v>
          </cell>
          <cell r="F81" t="str">
            <v>Querosene de Aviação</v>
          </cell>
          <cell r="G81">
            <v>4.354272E-2</v>
          </cell>
          <cell r="I81" t="str">
            <v>GJ</v>
          </cell>
          <cell r="J81" t="str">
            <v>kg</v>
          </cell>
        </row>
        <row r="82">
          <cell r="C82" t="str">
            <v>N/A</v>
          </cell>
          <cell r="E82" t="str">
            <v>N/A</v>
          </cell>
          <cell r="F82" t="str">
            <v>Querosene</v>
          </cell>
          <cell r="G82">
            <v>4.982292E-2</v>
          </cell>
          <cell r="I82" t="str">
            <v>GJ</v>
          </cell>
          <cell r="J82" t="str">
            <v>kg</v>
          </cell>
        </row>
        <row r="83">
          <cell r="C83" t="str">
            <v>N/A</v>
          </cell>
          <cell r="E83" t="str">
            <v>N/A</v>
          </cell>
          <cell r="F83" t="str">
            <v>GLP</v>
          </cell>
          <cell r="G83">
            <v>4.6473479999999998E-2</v>
          </cell>
          <cell r="I83" t="str">
            <v>GJ</v>
          </cell>
          <cell r="J83" t="str">
            <v>kg</v>
          </cell>
        </row>
        <row r="84">
          <cell r="C84" t="str">
            <v>N/A</v>
          </cell>
          <cell r="E84" t="str">
            <v>N/A</v>
          </cell>
          <cell r="F84" t="str">
            <v xml:space="preserve">Carvão Vegetal </v>
          </cell>
          <cell r="G84">
            <v>2.7046727999999999E-2</v>
          </cell>
          <cell r="I84" t="str">
            <v>GJ</v>
          </cell>
          <cell r="J84" t="str">
            <v>kg</v>
          </cell>
        </row>
        <row r="85">
          <cell r="C85" t="str">
            <v>N/A</v>
          </cell>
          <cell r="E85" t="str">
            <v>N/A</v>
          </cell>
          <cell r="F85" t="str">
            <v>Gás Natural</v>
          </cell>
          <cell r="G85">
            <v>4.6054799999999993E-2</v>
          </cell>
          <cell r="I85" t="str">
            <v>GJ</v>
          </cell>
          <cell r="J85" t="str">
            <v>kg</v>
          </cell>
        </row>
        <row r="86">
          <cell r="C86" t="str">
            <v>N/A</v>
          </cell>
          <cell r="E86" t="str">
            <v>N/A</v>
          </cell>
          <cell r="F86" t="str">
            <v>Carvão (Sub-Bit)</v>
          </cell>
          <cell r="G86">
            <v>1.89E-2</v>
          </cell>
          <cell r="I86" t="str">
            <v>GJ</v>
          </cell>
          <cell r="J86" t="str">
            <v>kg</v>
          </cell>
        </row>
        <row r="87">
          <cell r="C87" t="str">
            <v>N/A</v>
          </cell>
          <cell r="E87" t="str">
            <v>N/A</v>
          </cell>
          <cell r="F87" t="str">
            <v>Resíduo de madeira</v>
          </cell>
          <cell r="G87">
            <v>1.297908E-2</v>
          </cell>
          <cell r="I87" t="str">
            <v>GJ</v>
          </cell>
          <cell r="J87" t="str">
            <v>kg</v>
          </cell>
        </row>
        <row r="88">
          <cell r="C88" t="str">
            <v>N/A</v>
          </cell>
          <cell r="E88" t="str">
            <v>N/A</v>
          </cell>
          <cell r="F88" t="str">
            <v>Licor Negro</v>
          </cell>
          <cell r="G88">
            <v>1.1974248E-2</v>
          </cell>
          <cell r="I88" t="str">
            <v>GJ</v>
          </cell>
          <cell r="J88" t="str">
            <v>kg</v>
          </cell>
        </row>
        <row r="89">
          <cell r="C89" t="str">
            <v>N/A</v>
          </cell>
          <cell r="E89" t="str">
            <v>N/A</v>
          </cell>
          <cell r="F89" t="str">
            <v>Óleo Combustível Pesado</v>
          </cell>
          <cell r="G89">
            <v>40.151412000000001</v>
          </cell>
          <cell r="I89" t="str">
            <v>GJ</v>
          </cell>
          <cell r="J89" t="str">
            <v>t</v>
          </cell>
        </row>
        <row r="90">
          <cell r="C90" t="str">
            <v>N/A</v>
          </cell>
          <cell r="E90" t="str">
            <v>N/A</v>
          </cell>
          <cell r="F90" t="str">
            <v>Biodiesel</v>
          </cell>
          <cell r="G90">
            <v>37.681199999999997</v>
          </cell>
          <cell r="I90" t="str">
            <v>GJ</v>
          </cell>
          <cell r="J90" t="str">
            <v>t</v>
          </cell>
        </row>
        <row r="91">
          <cell r="C91" t="str">
            <v>N/A</v>
          </cell>
          <cell r="E91" t="str">
            <v>N/A</v>
          </cell>
          <cell r="F91" t="str">
            <v>Etanol Anidro</v>
          </cell>
          <cell r="G91">
            <v>28.260899999999999</v>
          </cell>
          <cell r="I91" t="str">
            <v>GJ</v>
          </cell>
          <cell r="J91" t="str">
            <v>t</v>
          </cell>
        </row>
        <row r="92">
          <cell r="C92" t="str">
            <v>N/A</v>
          </cell>
          <cell r="E92" t="str">
            <v>N/A</v>
          </cell>
          <cell r="F92" t="str">
            <v>Etanol Hidratado</v>
          </cell>
          <cell r="G92">
            <v>26.376840000000001</v>
          </cell>
          <cell r="I92" t="str">
            <v>GJ</v>
          </cell>
          <cell r="J92" t="str">
            <v>t</v>
          </cell>
        </row>
        <row r="93">
          <cell r="C93" t="str">
            <v>N/A</v>
          </cell>
          <cell r="E93" t="str">
            <v>N/A</v>
          </cell>
          <cell r="F93" t="str">
            <v>Biomassa</v>
          </cell>
          <cell r="G93">
            <v>11.6</v>
          </cell>
          <cell r="I93" t="str">
            <v>GJ</v>
          </cell>
          <cell r="J93" t="str">
            <v>t</v>
          </cell>
        </row>
        <row r="94">
          <cell r="C94" t="str">
            <v>N/A</v>
          </cell>
          <cell r="E94" t="str">
            <v>N/A</v>
          </cell>
          <cell r="F94" t="str">
            <v>Diesel B5</v>
          </cell>
          <cell r="G94">
            <v>42.723555093555092</v>
          </cell>
          <cell r="I94" t="str">
            <v>GJ</v>
          </cell>
          <cell r="J94" t="str">
            <v>t</v>
          </cell>
        </row>
        <row r="95">
          <cell r="C95" t="str">
            <v>N/A</v>
          </cell>
          <cell r="E95" t="str">
            <v>N/A</v>
          </cell>
          <cell r="F95" t="str">
            <v>Óleo Diesel</v>
          </cell>
          <cell r="G95">
            <v>43</v>
          </cell>
          <cell r="I95" t="str">
            <v>GJ</v>
          </cell>
          <cell r="J95" t="str">
            <v>t</v>
          </cell>
        </row>
        <row r="96">
          <cell r="C96" t="str">
            <v>N/A</v>
          </cell>
          <cell r="E96" t="str">
            <v>N/A</v>
          </cell>
          <cell r="F96" t="str">
            <v>Gasolina C</v>
          </cell>
          <cell r="G96">
            <v>40.371494833931195</v>
          </cell>
          <cell r="I96" t="str">
            <v>GJ</v>
          </cell>
          <cell r="J96" t="str">
            <v>t</v>
          </cell>
        </row>
        <row r="97">
          <cell r="C97" t="str">
            <v>N/A</v>
          </cell>
          <cell r="E97" t="str">
            <v>N/A</v>
          </cell>
          <cell r="F97" t="str">
            <v>Gasolina A</v>
          </cell>
          <cell r="G97">
            <v>44.3</v>
          </cell>
          <cell r="I97" t="str">
            <v>GJ</v>
          </cell>
          <cell r="J97" t="str">
            <v>t</v>
          </cell>
        </row>
        <row r="98">
          <cell r="C98" t="str">
            <v>N/A</v>
          </cell>
          <cell r="E98" t="str">
            <v>N/A</v>
          </cell>
          <cell r="F98" t="str">
            <v>Gasolina de Aviação</v>
          </cell>
          <cell r="G98">
            <v>44.38008</v>
          </cell>
          <cell r="I98" t="str">
            <v>GJ</v>
          </cell>
          <cell r="J98" t="str">
            <v>t</v>
          </cell>
        </row>
        <row r="99">
          <cell r="C99" t="str">
            <v>N/A</v>
          </cell>
          <cell r="E99" t="str">
            <v>N/A</v>
          </cell>
          <cell r="F99" t="str">
            <v>Querosene de Aviação</v>
          </cell>
          <cell r="G99">
            <v>43.542720000000003</v>
          </cell>
          <cell r="I99" t="str">
            <v>GJ</v>
          </cell>
          <cell r="J99" t="str">
            <v>t</v>
          </cell>
        </row>
        <row r="100">
          <cell r="C100" t="str">
            <v>N/A</v>
          </cell>
          <cell r="E100" t="str">
            <v>N/A</v>
          </cell>
          <cell r="F100" t="str">
            <v>Querosene</v>
          </cell>
          <cell r="G100">
            <v>49.822919999999996</v>
          </cell>
          <cell r="I100" t="str">
            <v>GJ</v>
          </cell>
          <cell r="J100" t="str">
            <v>t</v>
          </cell>
        </row>
        <row r="101">
          <cell r="C101" t="str">
            <v>N/A</v>
          </cell>
          <cell r="E101" t="str">
            <v>N/A</v>
          </cell>
          <cell r="F101" t="str">
            <v>GLP</v>
          </cell>
          <cell r="G101">
            <v>46.473479999999995</v>
          </cell>
          <cell r="I101" t="str">
            <v>GJ</v>
          </cell>
          <cell r="J101" t="str">
            <v>t</v>
          </cell>
        </row>
        <row r="102">
          <cell r="C102" t="str">
            <v>N/A</v>
          </cell>
          <cell r="E102" t="str">
            <v>N/A</v>
          </cell>
          <cell r="F102" t="str">
            <v xml:space="preserve">Carvão Vegetal </v>
          </cell>
          <cell r="G102">
            <v>27.046727999999998</v>
          </cell>
          <cell r="I102" t="str">
            <v>GJ</v>
          </cell>
          <cell r="J102" t="str">
            <v>t</v>
          </cell>
        </row>
        <row r="103">
          <cell r="C103" t="str">
            <v>N/A</v>
          </cell>
          <cell r="E103" t="str">
            <v>N/A</v>
          </cell>
          <cell r="F103" t="str">
            <v>Gás Natural</v>
          </cell>
          <cell r="G103">
            <v>46.054799999999993</v>
          </cell>
          <cell r="I103" t="str">
            <v>GJ</v>
          </cell>
          <cell r="J103" t="str">
            <v>t</v>
          </cell>
        </row>
        <row r="104">
          <cell r="C104" t="str">
            <v>N/A</v>
          </cell>
          <cell r="E104" t="str">
            <v>N/A</v>
          </cell>
          <cell r="F104" t="str">
            <v>Carvão (Sub-Bit)</v>
          </cell>
          <cell r="G104">
            <v>18.899999999999999</v>
          </cell>
          <cell r="I104" t="str">
            <v>GJ</v>
          </cell>
          <cell r="J104" t="str">
            <v>t</v>
          </cell>
        </row>
        <row r="105">
          <cell r="C105" t="str">
            <v>N/A</v>
          </cell>
          <cell r="E105" t="str">
            <v>N/A</v>
          </cell>
          <cell r="F105" t="str">
            <v>Resíduo de madeira</v>
          </cell>
          <cell r="G105">
            <v>390</v>
          </cell>
          <cell r="I105" t="str">
            <v>kg</v>
          </cell>
          <cell r="J105" t="str">
            <v>m³</v>
          </cell>
        </row>
        <row r="106">
          <cell r="C106" t="str">
            <v>N/A</v>
          </cell>
          <cell r="E106" t="str">
            <v>N/A</v>
          </cell>
          <cell r="F106" t="str">
            <v>Resíduo de madeira</v>
          </cell>
          <cell r="G106">
            <v>5.0618411999999999</v>
          </cell>
          <cell r="I106" t="str">
            <v>GJ</v>
          </cell>
          <cell r="J106" t="str">
            <v>m³</v>
          </cell>
        </row>
        <row r="107">
          <cell r="C107" t="str">
            <v>N/A</v>
          </cell>
          <cell r="E107" t="str">
            <v>N/A</v>
          </cell>
          <cell r="F107" t="str">
            <v>Resíduo de madeira</v>
          </cell>
          <cell r="G107">
            <v>12.97908</v>
          </cell>
          <cell r="I107" t="str">
            <v>GJ</v>
          </cell>
          <cell r="J107" t="str">
            <v>t</v>
          </cell>
        </row>
        <row r="108">
          <cell r="C108" t="str">
            <v>N/A</v>
          </cell>
          <cell r="E108" t="str">
            <v>N/A</v>
          </cell>
          <cell r="F108" t="str">
            <v>Licor Negro</v>
          </cell>
          <cell r="G108">
            <v>11.974247999999999</v>
          </cell>
          <cell r="I108" t="str">
            <v>GJ</v>
          </cell>
          <cell r="J108" t="str">
            <v>t</v>
          </cell>
        </row>
        <row r="109">
          <cell r="C109" t="str">
            <v>N/A</v>
          </cell>
          <cell r="E109" t="str">
            <v>N/A</v>
          </cell>
          <cell r="F109" t="str">
            <v>Óleo Combustível Pesado</v>
          </cell>
          <cell r="G109">
            <v>4.0151412000000004E-2</v>
          </cell>
          <cell r="I109" t="str">
            <v>GJ</v>
          </cell>
          <cell r="J109" t="str">
            <v>L</v>
          </cell>
        </row>
        <row r="110">
          <cell r="C110" t="str">
            <v>N/A</v>
          </cell>
          <cell r="E110" t="str">
            <v>N/A</v>
          </cell>
          <cell r="F110" t="str">
            <v>Biodiesel</v>
          </cell>
          <cell r="G110">
            <v>3.2971049999999995E-2</v>
          </cell>
          <cell r="I110" t="str">
            <v>GJ</v>
          </cell>
          <cell r="J110" t="str">
            <v>L</v>
          </cell>
        </row>
        <row r="111">
          <cell r="C111" t="str">
            <v>N/A</v>
          </cell>
          <cell r="E111" t="str">
            <v>N/A</v>
          </cell>
          <cell r="F111" t="str">
            <v>Etanol Anidro</v>
          </cell>
          <cell r="G111">
            <v>2.2354371899999999E-2</v>
          </cell>
          <cell r="I111" t="str">
            <v>GJ</v>
          </cell>
          <cell r="J111" t="str">
            <v>L</v>
          </cell>
        </row>
        <row r="112">
          <cell r="C112" t="str">
            <v>N/A</v>
          </cell>
          <cell r="E112" t="str">
            <v>N/A</v>
          </cell>
          <cell r="F112" t="str">
            <v>Etanol Hidratado</v>
          </cell>
          <cell r="G112">
            <v>2.1338863560000001E-2</v>
          </cell>
          <cell r="I112" t="str">
            <v>GJ</v>
          </cell>
          <cell r="J112" t="str">
            <v>L</v>
          </cell>
        </row>
        <row r="113">
          <cell r="C113" t="str">
            <v>N/A</v>
          </cell>
          <cell r="E113" t="str">
            <v>N/A</v>
          </cell>
          <cell r="F113" t="str">
            <v>Diesel B5</v>
          </cell>
          <cell r="G113">
            <v>3.5962552500000002E-2</v>
          </cell>
          <cell r="I113" t="str">
            <v>GJ</v>
          </cell>
          <cell r="J113" t="str">
            <v>L</v>
          </cell>
        </row>
        <row r="114">
          <cell r="C114" t="str">
            <v>N/A</v>
          </cell>
          <cell r="E114" t="str">
            <v>N/A</v>
          </cell>
          <cell r="F114" t="str">
            <v>Óleo Diesel</v>
          </cell>
          <cell r="G114">
            <v>3.6119999999999999E-2</v>
          </cell>
          <cell r="I114" t="str">
            <v>GJ</v>
          </cell>
          <cell r="J114" t="str">
            <v>L</v>
          </cell>
        </row>
        <row r="115">
          <cell r="C115" t="str">
            <v>N/A</v>
          </cell>
          <cell r="E115" t="str">
            <v>N/A</v>
          </cell>
          <cell r="F115" t="str">
            <v>Gasolina C</v>
          </cell>
          <cell r="G115">
            <v>3.0417163984269996E-2</v>
          </cell>
          <cell r="I115" t="str">
            <v>GJ</v>
          </cell>
          <cell r="J115" t="str">
            <v>L</v>
          </cell>
        </row>
        <row r="116">
          <cell r="C116" t="str">
            <v>N/A</v>
          </cell>
          <cell r="E116" t="str">
            <v>N/A</v>
          </cell>
          <cell r="F116" t="str">
            <v>Gasolina A</v>
          </cell>
          <cell r="G116">
            <v>3.28706E-2</v>
          </cell>
          <cell r="I116" t="str">
            <v>GJ</v>
          </cell>
          <cell r="J116" t="str">
            <v>L</v>
          </cell>
        </row>
        <row r="117">
          <cell r="C117" t="str">
            <v>N/A</v>
          </cell>
          <cell r="E117" t="str">
            <v>N/A</v>
          </cell>
          <cell r="F117" t="str">
            <v>Gasolina de Aviação</v>
          </cell>
          <cell r="G117">
            <v>3.2219938079999996E-2</v>
          </cell>
          <cell r="I117" t="str">
            <v>GJ</v>
          </cell>
          <cell r="J117" t="str">
            <v>L</v>
          </cell>
        </row>
        <row r="118">
          <cell r="C118" t="str">
            <v>N/A</v>
          </cell>
          <cell r="E118" t="str">
            <v>N/A</v>
          </cell>
          <cell r="F118" t="str">
            <v>Querosene de Aviação</v>
          </cell>
          <cell r="G118">
            <v>3.4790633280000004E-2</v>
          </cell>
          <cell r="I118" t="str">
            <v>GJ</v>
          </cell>
          <cell r="J118" t="str">
            <v>L</v>
          </cell>
        </row>
        <row r="119">
          <cell r="C119" t="str">
            <v>N/A</v>
          </cell>
          <cell r="E119" t="str">
            <v>N/A</v>
          </cell>
          <cell r="F119" t="str">
            <v>Querosene</v>
          </cell>
          <cell r="G119">
            <v>3.9808513079999996E-2</v>
          </cell>
          <cell r="I119" t="str">
            <v>GJ</v>
          </cell>
          <cell r="J119" t="str">
            <v>L</v>
          </cell>
        </row>
        <row r="120">
          <cell r="C120" t="str">
            <v>N/A</v>
          </cell>
          <cell r="E120" t="str">
            <v>N/A</v>
          </cell>
          <cell r="F120" t="str">
            <v>GLP</v>
          </cell>
          <cell r="G120">
            <v>2.5653360959999996E-2</v>
          </cell>
          <cell r="I120" t="str">
            <v>GJ</v>
          </cell>
          <cell r="J120" t="str">
            <v>L</v>
          </cell>
        </row>
        <row r="121">
          <cell r="C121" t="str">
            <v>N/A</v>
          </cell>
          <cell r="E121" t="str">
            <v>N/A</v>
          </cell>
          <cell r="F121" t="str">
            <v>GLP</v>
          </cell>
          <cell r="G121">
            <v>25.653360959999997</v>
          </cell>
          <cell r="I121" t="str">
            <v>GJ</v>
          </cell>
          <cell r="J121" t="str">
            <v>m³</v>
          </cell>
        </row>
        <row r="122">
          <cell r="C122" t="str">
            <v>N/A</v>
          </cell>
          <cell r="E122" t="str">
            <v>N/A</v>
          </cell>
          <cell r="F122" t="str">
            <v xml:space="preserve">Carvão Vegetal </v>
          </cell>
          <cell r="G122">
            <v>6.7616819999999998E-3</v>
          </cell>
          <cell r="I122" t="str">
            <v>GJ</v>
          </cell>
          <cell r="J122" t="str">
            <v>L</v>
          </cell>
        </row>
        <row r="123">
          <cell r="C123" t="str">
            <v>N/A</v>
          </cell>
          <cell r="E123" t="str">
            <v>N/A</v>
          </cell>
          <cell r="F123" t="str">
            <v>Lubrificantes</v>
          </cell>
          <cell r="G123">
            <v>3.7289999999999997E-2</v>
          </cell>
          <cell r="I123" t="str">
            <v>GJ</v>
          </cell>
          <cell r="J123" t="str">
            <v>L</v>
          </cell>
        </row>
        <row r="124">
          <cell r="C124" t="str">
            <v>N/A</v>
          </cell>
          <cell r="E124" t="str">
            <v>N/A</v>
          </cell>
          <cell r="F124" t="str">
            <v>Gás Natural</v>
          </cell>
          <cell r="G124">
            <v>3.6843839999999996E-2</v>
          </cell>
          <cell r="I124" t="str">
            <v>GJ</v>
          </cell>
          <cell r="J124" t="str">
            <v>m³</v>
          </cell>
        </row>
        <row r="125">
          <cell r="C125" t="str">
            <v>N/A</v>
          </cell>
          <cell r="E125" t="str">
            <v>N/A</v>
          </cell>
          <cell r="F125" t="str">
            <v>Óleo Combustível Pesado</v>
          </cell>
          <cell r="G125">
            <v>1E-3</v>
          </cell>
          <cell r="I125" t="str">
            <v>t</v>
          </cell>
          <cell r="J125" t="str">
            <v>L</v>
          </cell>
        </row>
        <row r="126">
          <cell r="C126" t="str">
            <v>N/A</v>
          </cell>
          <cell r="E126" t="str">
            <v>N/A</v>
          </cell>
          <cell r="F126" t="str">
            <v>Biodiesel</v>
          </cell>
          <cell r="G126">
            <v>8.7500000000000002E-4</v>
          </cell>
          <cell r="I126" t="str">
            <v>t</v>
          </cell>
          <cell r="J126" t="str">
            <v>L</v>
          </cell>
        </row>
        <row r="127">
          <cell r="C127" t="str">
            <v>N/A</v>
          </cell>
          <cell r="E127" t="str">
            <v>N/A</v>
          </cell>
          <cell r="F127" t="str">
            <v>Etanol Anidro</v>
          </cell>
          <cell r="G127">
            <v>7.9100000000000004E-4</v>
          </cell>
          <cell r="I127" t="str">
            <v>t</v>
          </cell>
          <cell r="J127" t="str">
            <v>L</v>
          </cell>
        </row>
        <row r="128">
          <cell r="C128" t="str">
            <v>N/A</v>
          </cell>
          <cell r="E128" t="str">
            <v>N/A</v>
          </cell>
          <cell r="F128" t="str">
            <v>Etanol Hidratado</v>
          </cell>
          <cell r="G128">
            <v>8.0900000000000004E-4</v>
          </cell>
          <cell r="I128" t="str">
            <v>t</v>
          </cell>
          <cell r="J128" t="str">
            <v>L</v>
          </cell>
        </row>
        <row r="129">
          <cell r="C129" t="str">
            <v>N/A</v>
          </cell>
          <cell r="E129" t="str">
            <v>N/A</v>
          </cell>
          <cell r="F129" t="str">
            <v>Diesel B5</v>
          </cell>
          <cell r="G129">
            <v>8.4175000000000005E-4</v>
          </cell>
          <cell r="I129" t="str">
            <v>t</v>
          </cell>
          <cell r="J129" t="str">
            <v>L</v>
          </cell>
        </row>
        <row r="130">
          <cell r="C130" t="str">
            <v>N/A</v>
          </cell>
          <cell r="E130" t="str">
            <v>N/A</v>
          </cell>
          <cell r="F130" t="str">
            <v>Óleo Diesel</v>
          </cell>
          <cell r="G130">
            <v>8.4000000000000003E-4</v>
          </cell>
          <cell r="I130" t="str">
            <v>t</v>
          </cell>
          <cell r="J130" t="str">
            <v>L</v>
          </cell>
        </row>
        <row r="131">
          <cell r="C131" t="str">
            <v>N/A</v>
          </cell>
          <cell r="E131" t="str">
            <v>N/A</v>
          </cell>
          <cell r="F131" t="str">
            <v>Gasolina C</v>
          </cell>
          <cell r="G131">
            <v>7.5343169999999996E-4</v>
          </cell>
          <cell r="I131" t="str">
            <v>t</v>
          </cell>
          <cell r="J131" t="str">
            <v>L</v>
          </cell>
        </row>
        <row r="132">
          <cell r="C132" t="str">
            <v>N/A</v>
          </cell>
          <cell r="E132" t="str">
            <v>N/A</v>
          </cell>
          <cell r="F132" t="str">
            <v>Gasolina A</v>
          </cell>
          <cell r="G132">
            <v>7.4200000000000004E-4</v>
          </cell>
          <cell r="I132" t="str">
            <v>t</v>
          </cell>
          <cell r="J132" t="str">
            <v>L</v>
          </cell>
        </row>
        <row r="133">
          <cell r="C133" t="str">
            <v>N/A</v>
          </cell>
          <cell r="E133" t="str">
            <v>N/A</v>
          </cell>
          <cell r="F133" t="str">
            <v>Gasolina de Aviação</v>
          </cell>
          <cell r="G133">
            <v>7.2599999999999997E-4</v>
          </cell>
          <cell r="I133" t="str">
            <v>t</v>
          </cell>
          <cell r="J133" t="str">
            <v>L</v>
          </cell>
        </row>
        <row r="134">
          <cell r="C134" t="str">
            <v>N/A</v>
          </cell>
          <cell r="E134" t="str">
            <v>N/A</v>
          </cell>
          <cell r="F134" t="str">
            <v>Querosene de Aviação</v>
          </cell>
          <cell r="G134">
            <v>7.9900000000000001E-4</v>
          </cell>
          <cell r="I134" t="str">
            <v>t</v>
          </cell>
          <cell r="J134" t="str">
            <v>L</v>
          </cell>
        </row>
        <row r="135">
          <cell r="C135" t="str">
            <v>N/A</v>
          </cell>
          <cell r="E135" t="str">
            <v>N/A</v>
          </cell>
          <cell r="F135" t="str">
            <v>Querosene</v>
          </cell>
          <cell r="G135">
            <v>7.9900000000000001E-4</v>
          </cell>
          <cell r="I135" t="str">
            <v>t</v>
          </cell>
          <cell r="J135" t="str">
            <v>L</v>
          </cell>
        </row>
        <row r="136">
          <cell r="C136" t="str">
            <v>N/A</v>
          </cell>
          <cell r="E136" t="str">
            <v>N/A</v>
          </cell>
          <cell r="F136" t="str">
            <v>GLP</v>
          </cell>
          <cell r="G136">
            <v>5.5199999999999997E-4</v>
          </cell>
          <cell r="I136" t="str">
            <v>t</v>
          </cell>
          <cell r="J136" t="str">
            <v>L</v>
          </cell>
        </row>
        <row r="137">
          <cell r="C137" t="str">
            <v>N/A</v>
          </cell>
          <cell r="E137" t="str">
            <v>N/A</v>
          </cell>
          <cell r="F137" t="str">
            <v xml:space="preserve">Carvão Vegetal </v>
          </cell>
          <cell r="G137">
            <v>2.5000000000000001E-4</v>
          </cell>
          <cell r="I137" t="str">
            <v>t</v>
          </cell>
          <cell r="J137" t="str">
            <v>L</v>
          </cell>
        </row>
        <row r="138">
          <cell r="C138" t="str">
            <v>N/A</v>
          </cell>
          <cell r="E138" t="str">
            <v>N/A</v>
          </cell>
          <cell r="F138" t="str">
            <v>Gás Natural</v>
          </cell>
          <cell r="G138">
            <v>8.0000000000000004E-4</v>
          </cell>
          <cell r="I138" t="str">
            <v>t</v>
          </cell>
          <cell r="J138" t="str">
            <v>m3</v>
          </cell>
        </row>
        <row r="139">
          <cell r="C139" t="str">
            <v>N/A</v>
          </cell>
          <cell r="E139" t="str">
            <v>N/A</v>
          </cell>
          <cell r="F139" t="str">
            <v>Acetileno</v>
          </cell>
          <cell r="G139">
            <v>1.1069999999999999E-3</v>
          </cell>
          <cell r="I139" t="str">
            <v>t</v>
          </cell>
          <cell r="J139" t="str">
            <v>m3</v>
          </cell>
        </row>
        <row r="140">
          <cell r="C140" t="str">
            <v>Fontes Estacionárias</v>
          </cell>
          <cell r="E140" t="str">
            <v>N/A</v>
          </cell>
          <cell r="F140" t="str">
            <v>Explosivos</v>
          </cell>
          <cell r="G140">
            <v>0.18</v>
          </cell>
          <cell r="I140" t="str">
            <v>kg CO₂</v>
          </cell>
          <cell r="J140" t="str">
            <v>kg</v>
          </cell>
        </row>
        <row r="141">
          <cell r="C141" t="str">
            <v>Fontes Estacionárias</v>
          </cell>
          <cell r="E141" t="str">
            <v>N/A</v>
          </cell>
          <cell r="F141" t="str">
            <v>Explosivos</v>
          </cell>
          <cell r="G141">
            <v>0</v>
          </cell>
          <cell r="I141" t="str">
            <v>kg CH₄</v>
          </cell>
          <cell r="J141" t="str">
            <v>kg</v>
          </cell>
        </row>
        <row r="142">
          <cell r="C142" t="str">
            <v>Fontes Estacionárias</v>
          </cell>
          <cell r="E142" t="str">
            <v>N/A</v>
          </cell>
          <cell r="F142" t="str">
            <v>Explosivos</v>
          </cell>
          <cell r="G142">
            <v>0</v>
          </cell>
          <cell r="I142" t="str">
            <v>kg N₂O</v>
          </cell>
          <cell r="J142" t="str">
            <v>kg</v>
          </cell>
        </row>
        <row r="143">
          <cell r="C143" t="str">
            <v>Fontes Estacionárias</v>
          </cell>
          <cell r="E143" t="str">
            <v>N/A</v>
          </cell>
          <cell r="F143" t="str">
            <v>Explosivos</v>
          </cell>
          <cell r="G143">
            <v>180</v>
          </cell>
          <cell r="I143" t="str">
            <v>kg CO₂</v>
          </cell>
          <cell r="J143" t="str">
            <v>t</v>
          </cell>
        </row>
        <row r="144">
          <cell r="C144" t="str">
            <v>Fontes Estacionárias</v>
          </cell>
          <cell r="E144" t="str">
            <v>N/A</v>
          </cell>
          <cell r="F144" t="str">
            <v>Explosivos</v>
          </cell>
          <cell r="G144">
            <v>0</v>
          </cell>
          <cell r="I144" t="str">
            <v>kg CH₄</v>
          </cell>
          <cell r="J144" t="str">
            <v>t</v>
          </cell>
        </row>
        <row r="145">
          <cell r="C145" t="str">
            <v>Fontes Estacionárias</v>
          </cell>
          <cell r="E145" t="str">
            <v>N/A</v>
          </cell>
          <cell r="F145" t="str">
            <v>Explosivos</v>
          </cell>
          <cell r="G145">
            <v>0</v>
          </cell>
          <cell r="I145" t="str">
            <v>kg N₂O</v>
          </cell>
          <cell r="J145" t="str">
            <v>t</v>
          </cell>
        </row>
        <row r="146">
          <cell r="C146" t="str">
            <v>Fontes Estacionárias</v>
          </cell>
          <cell r="E146" t="str">
            <v>Geração de Energia</v>
          </cell>
          <cell r="F146" t="str">
            <v>Óleo Combustível Pesado</v>
          </cell>
          <cell r="G146">
            <v>77.400000000000006</v>
          </cell>
          <cell r="I146" t="str">
            <v>kg CO₂</v>
          </cell>
          <cell r="J146" t="str">
            <v>GJ</v>
          </cell>
        </row>
        <row r="147">
          <cell r="C147" t="str">
            <v>Fontes Estacionárias</v>
          </cell>
          <cell r="E147" t="str">
            <v>Geração de Energia</v>
          </cell>
          <cell r="F147" t="str">
            <v>Óleo Combustível Pesado</v>
          </cell>
          <cell r="G147">
            <v>3.0000000000000001E-3</v>
          </cell>
          <cell r="I147" t="str">
            <v>kg CH₄</v>
          </cell>
          <cell r="J147" t="str">
            <v>GJ</v>
          </cell>
        </row>
        <row r="148">
          <cell r="C148" t="str">
            <v>Fontes Estacionárias</v>
          </cell>
          <cell r="E148" t="str">
            <v>Geração de Energia</v>
          </cell>
          <cell r="F148" t="str">
            <v>Óleo Combustível Pesado</v>
          </cell>
          <cell r="G148">
            <v>5.9999999999999995E-4</v>
          </cell>
          <cell r="I148" t="str">
            <v>kg N₂O</v>
          </cell>
          <cell r="J148" t="str">
            <v>GJ</v>
          </cell>
        </row>
        <row r="149">
          <cell r="C149" t="str">
            <v>Fontes Estacionárias</v>
          </cell>
          <cell r="E149" t="str">
            <v>Geração de Energia</v>
          </cell>
          <cell r="F149" t="str">
            <v>Biodiesel</v>
          </cell>
          <cell r="G149">
            <v>70.8</v>
          </cell>
          <cell r="I149" t="str">
            <v>kg CO₂</v>
          </cell>
          <cell r="J149" t="str">
            <v>GJ</v>
          </cell>
        </row>
        <row r="150">
          <cell r="C150" t="str">
            <v>Fontes Estacionárias</v>
          </cell>
          <cell r="E150" t="str">
            <v>Geração de Energia</v>
          </cell>
          <cell r="F150" t="str">
            <v>Biodiesel</v>
          </cell>
          <cell r="G150">
            <v>3.0000000000000001E-3</v>
          </cell>
          <cell r="I150" t="str">
            <v>kg CH₄</v>
          </cell>
          <cell r="J150" t="str">
            <v>GJ</v>
          </cell>
        </row>
        <row r="151">
          <cell r="C151" t="str">
            <v>Fontes Estacionárias</v>
          </cell>
          <cell r="E151" t="str">
            <v>Geração de Energia</v>
          </cell>
          <cell r="F151" t="str">
            <v>Biodiesel</v>
          </cell>
          <cell r="G151">
            <v>5.9999999999999995E-4</v>
          </cell>
          <cell r="I151" t="str">
            <v>kg N₂O</v>
          </cell>
          <cell r="J151" t="str">
            <v>GJ</v>
          </cell>
        </row>
        <row r="152">
          <cell r="C152" t="str">
            <v>Fontes Estacionárias</v>
          </cell>
          <cell r="E152" t="str">
            <v>Geração de Energia</v>
          </cell>
          <cell r="F152" t="str">
            <v>Etanol Anidro</v>
          </cell>
          <cell r="G152">
            <v>79.599999999999994</v>
          </cell>
          <cell r="I152" t="str">
            <v>kg CO₂</v>
          </cell>
          <cell r="J152" t="str">
            <v>GJ</v>
          </cell>
        </row>
        <row r="153">
          <cell r="C153" t="str">
            <v>Fontes Estacionárias</v>
          </cell>
          <cell r="E153" t="str">
            <v>Geração de Energia</v>
          </cell>
          <cell r="F153" t="str">
            <v>Etanol Anidro</v>
          </cell>
          <cell r="G153">
            <v>3.0000000000000001E-3</v>
          </cell>
          <cell r="I153" t="str">
            <v>kg CH₄</v>
          </cell>
          <cell r="J153" t="str">
            <v>GJ</v>
          </cell>
        </row>
        <row r="154">
          <cell r="C154" t="str">
            <v>Fontes Estacionárias</v>
          </cell>
          <cell r="E154" t="str">
            <v>Geração de Energia</v>
          </cell>
          <cell r="F154" t="str">
            <v>Etanol Anidro</v>
          </cell>
          <cell r="G154">
            <v>5.9999999999999995E-4</v>
          </cell>
          <cell r="I154" t="str">
            <v>kg N₂O</v>
          </cell>
          <cell r="J154" t="str">
            <v>GJ</v>
          </cell>
        </row>
        <row r="155">
          <cell r="C155" t="str">
            <v>Fontes Estacionárias</v>
          </cell>
          <cell r="E155" t="str">
            <v>Geração de Energia</v>
          </cell>
          <cell r="F155" t="str">
            <v>Etanol Hidratado</v>
          </cell>
          <cell r="G155">
            <v>79.599999999999994</v>
          </cell>
          <cell r="I155" t="str">
            <v>kg CO₂</v>
          </cell>
          <cell r="J155" t="str">
            <v>GJ</v>
          </cell>
        </row>
        <row r="156">
          <cell r="C156" t="str">
            <v>Fontes Estacionárias</v>
          </cell>
          <cell r="E156" t="str">
            <v>Geração de Energia</v>
          </cell>
          <cell r="F156" t="str">
            <v>Etanol Hidratado</v>
          </cell>
          <cell r="G156">
            <v>3.0000000000000001E-3</v>
          </cell>
          <cell r="I156" t="str">
            <v>kg CH₄</v>
          </cell>
          <cell r="J156" t="str">
            <v>GJ</v>
          </cell>
        </row>
        <row r="157">
          <cell r="C157" t="str">
            <v>Fontes Estacionárias</v>
          </cell>
          <cell r="E157" t="str">
            <v>Geração de Energia</v>
          </cell>
          <cell r="F157" t="str">
            <v>Etanol Hidratado</v>
          </cell>
          <cell r="G157">
            <v>5.9999999999999995E-4</v>
          </cell>
          <cell r="I157" t="str">
            <v>kg N₂O</v>
          </cell>
          <cell r="J157" t="str">
            <v>GJ</v>
          </cell>
        </row>
        <row r="158">
          <cell r="C158" t="str">
            <v>Fontes Estacionárias</v>
          </cell>
          <cell r="E158" t="str">
            <v>Geração de Energia</v>
          </cell>
          <cell r="F158" t="str">
            <v>Biomassa</v>
          </cell>
          <cell r="G158">
            <v>100</v>
          </cell>
          <cell r="I158" t="str">
            <v>kg CO₂</v>
          </cell>
          <cell r="J158" t="str">
            <v>GJ</v>
          </cell>
        </row>
        <row r="159">
          <cell r="C159" t="str">
            <v>Fontes Estacionárias</v>
          </cell>
          <cell r="E159" t="str">
            <v>Geração de Energia</v>
          </cell>
          <cell r="F159" t="str">
            <v>Biomassa</v>
          </cell>
          <cell r="G159">
            <v>0.03</v>
          </cell>
          <cell r="I159" t="str">
            <v>kg CH₄</v>
          </cell>
          <cell r="J159" t="str">
            <v>GJ</v>
          </cell>
        </row>
        <row r="160">
          <cell r="C160" t="str">
            <v>Fontes Estacionárias</v>
          </cell>
          <cell r="E160" t="str">
            <v>Geração de Energia</v>
          </cell>
          <cell r="F160" t="str">
            <v>Biomassa</v>
          </cell>
          <cell r="G160">
            <v>4.0000000000000001E-3</v>
          </cell>
          <cell r="I160" t="str">
            <v>kg N₂O</v>
          </cell>
          <cell r="J160" t="str">
            <v>GJ</v>
          </cell>
        </row>
        <row r="161">
          <cell r="C161" t="str">
            <v>Fontes Estacionárias</v>
          </cell>
          <cell r="E161" t="str">
            <v>Geração de Energia</v>
          </cell>
          <cell r="F161" t="str">
            <v>Diesel B5</v>
          </cell>
          <cell r="G161">
            <v>70.703196053728391</v>
          </cell>
          <cell r="I161" t="str">
            <v>kg CO₂</v>
          </cell>
          <cell r="J161" t="str">
            <v>GJ</v>
          </cell>
        </row>
        <row r="162">
          <cell r="C162" t="str">
            <v>Fontes Estacionárias</v>
          </cell>
          <cell r="E162" t="str">
            <v>Geração de Energia</v>
          </cell>
          <cell r="F162" t="str">
            <v>Diesel B5</v>
          </cell>
          <cell r="G162">
            <v>3.0000000000000005E-3</v>
          </cell>
          <cell r="I162" t="str">
            <v>kg CH₄</v>
          </cell>
          <cell r="J162" t="str">
            <v>GJ</v>
          </cell>
        </row>
        <row r="163">
          <cell r="C163" t="str">
            <v>Fontes Estacionárias</v>
          </cell>
          <cell r="E163" t="str">
            <v>Geração de Energia</v>
          </cell>
          <cell r="F163" t="str">
            <v>Diesel B5</v>
          </cell>
          <cell r="G163">
            <v>5.9999999999999995E-4</v>
          </cell>
          <cell r="I163" t="str">
            <v>kg N₂O</v>
          </cell>
          <cell r="J163" t="str">
            <v>GJ</v>
          </cell>
        </row>
        <row r="164">
          <cell r="C164" t="str">
            <v>Fontes Estacionárias</v>
          </cell>
          <cell r="E164" t="str">
            <v>Geração de Energia</v>
          </cell>
          <cell r="F164" t="str">
            <v>Óleo Diesel</v>
          </cell>
          <cell r="G164">
            <v>74.099999999999994</v>
          </cell>
          <cell r="I164" t="str">
            <v>kg CO₂</v>
          </cell>
          <cell r="J164" t="str">
            <v>GJ</v>
          </cell>
        </row>
        <row r="165">
          <cell r="C165" t="str">
            <v>Fontes Estacionárias</v>
          </cell>
          <cell r="E165" t="str">
            <v>Geração de Energia</v>
          </cell>
          <cell r="F165" t="str">
            <v>Óleo Diesel</v>
          </cell>
          <cell r="G165">
            <v>3.0000000000000001E-3</v>
          </cell>
          <cell r="I165" t="str">
            <v>kg CH₄</v>
          </cell>
          <cell r="J165" t="str">
            <v>GJ</v>
          </cell>
        </row>
        <row r="166">
          <cell r="C166" t="str">
            <v>Fontes Estacionárias</v>
          </cell>
          <cell r="E166" t="str">
            <v>Geração de Energia</v>
          </cell>
          <cell r="F166" t="str">
            <v>Óleo Diesel</v>
          </cell>
          <cell r="G166">
            <v>5.9999999999999995E-4</v>
          </cell>
          <cell r="I166" t="str">
            <v>kg N₂O</v>
          </cell>
          <cell r="J166" t="str">
            <v>GJ</v>
          </cell>
        </row>
        <row r="167">
          <cell r="C167" t="str">
            <v>Fontes Estacionárias</v>
          </cell>
          <cell r="E167" t="str">
            <v>Geração de Energia</v>
          </cell>
          <cell r="F167" t="str">
            <v>Gasolina C</v>
          </cell>
          <cell r="G167">
            <v>57.417940409868059</v>
          </cell>
          <cell r="I167" t="str">
            <v>kg CO₂</v>
          </cell>
          <cell r="J167" t="str">
            <v>GJ</v>
          </cell>
        </row>
        <row r="168">
          <cell r="C168" t="str">
            <v>Fontes Estacionárias</v>
          </cell>
          <cell r="E168" t="str">
            <v>Geração de Energia</v>
          </cell>
          <cell r="F168" t="str">
            <v>Gasolina C</v>
          </cell>
          <cell r="G168">
            <v>3.0000000000000001E-3</v>
          </cell>
          <cell r="I168" t="str">
            <v>kg CH₄</v>
          </cell>
          <cell r="J168" t="str">
            <v>GJ</v>
          </cell>
        </row>
        <row r="169">
          <cell r="C169" t="str">
            <v>Fontes Estacionárias</v>
          </cell>
          <cell r="E169" t="str">
            <v>Geração de Energia</v>
          </cell>
          <cell r="F169" t="str">
            <v>Gasolina C</v>
          </cell>
          <cell r="G169">
            <v>5.9999999999999995E-4</v>
          </cell>
          <cell r="I169" t="str">
            <v>kg N₂O</v>
          </cell>
          <cell r="J169" t="str">
            <v>GJ</v>
          </cell>
        </row>
        <row r="170">
          <cell r="C170" t="str">
            <v>Fontes Estacionárias</v>
          </cell>
          <cell r="E170" t="str">
            <v>Geração de Energia</v>
          </cell>
          <cell r="F170" t="str">
            <v>Gasolina A</v>
          </cell>
          <cell r="G170">
            <v>69.3</v>
          </cell>
          <cell r="I170" t="str">
            <v>kg CO₂</v>
          </cell>
          <cell r="J170" t="str">
            <v>GJ</v>
          </cell>
        </row>
        <row r="171">
          <cell r="C171" t="str">
            <v>Fontes Estacionárias</v>
          </cell>
          <cell r="E171" t="str">
            <v>Geração de Energia</v>
          </cell>
          <cell r="F171" t="str">
            <v>Gasolina A</v>
          </cell>
          <cell r="G171">
            <v>3.0000000000000001E-3</v>
          </cell>
          <cell r="I171" t="str">
            <v>kg CH₄</v>
          </cell>
          <cell r="J171" t="str">
            <v>GJ</v>
          </cell>
        </row>
        <row r="172">
          <cell r="C172" t="str">
            <v>Fontes Estacionárias</v>
          </cell>
          <cell r="E172" t="str">
            <v>Geração de Energia</v>
          </cell>
          <cell r="F172" t="str">
            <v>Gasolina A</v>
          </cell>
          <cell r="G172">
            <v>5.9999999999999995E-4</v>
          </cell>
          <cell r="I172" t="str">
            <v>kg N₂O</v>
          </cell>
          <cell r="J172" t="str">
            <v>GJ</v>
          </cell>
        </row>
        <row r="173">
          <cell r="C173" t="str">
            <v>Fontes Estacionárias</v>
          </cell>
          <cell r="E173" t="str">
            <v>Geração de Energia</v>
          </cell>
          <cell r="F173" t="str">
            <v>GLP</v>
          </cell>
          <cell r="G173">
            <v>63.1</v>
          </cell>
          <cell r="I173" t="str">
            <v>kg CO₂</v>
          </cell>
          <cell r="J173" t="str">
            <v>GJ</v>
          </cell>
        </row>
        <row r="174">
          <cell r="C174" t="str">
            <v>Fontes Estacionárias</v>
          </cell>
          <cell r="E174" t="str">
            <v>Geração de Energia</v>
          </cell>
          <cell r="F174" t="str">
            <v>GLP</v>
          </cell>
          <cell r="G174">
            <v>1E-3</v>
          </cell>
          <cell r="I174" t="str">
            <v>kg CH₄</v>
          </cell>
          <cell r="J174" t="str">
            <v>GJ</v>
          </cell>
        </row>
        <row r="175">
          <cell r="C175" t="str">
            <v>Fontes Estacionárias</v>
          </cell>
          <cell r="E175" t="str">
            <v>Geração de Energia</v>
          </cell>
          <cell r="F175" t="str">
            <v>GLP</v>
          </cell>
          <cell r="G175">
            <v>1E-4</v>
          </cell>
          <cell r="I175" t="str">
            <v>kg N₂O</v>
          </cell>
          <cell r="J175" t="str">
            <v>GJ</v>
          </cell>
        </row>
        <row r="176">
          <cell r="C176" t="str">
            <v>Fontes Estacionárias</v>
          </cell>
          <cell r="E176" t="str">
            <v>Geração de Energia</v>
          </cell>
          <cell r="F176" t="str">
            <v>Carvão Vegetal</v>
          </cell>
          <cell r="G176">
            <v>112</v>
          </cell>
          <cell r="I176" t="str">
            <v>kg CO₂</v>
          </cell>
          <cell r="J176" t="str">
            <v>GJ</v>
          </cell>
        </row>
        <row r="177">
          <cell r="C177" t="str">
            <v>Fontes Estacionárias</v>
          </cell>
          <cell r="E177" t="str">
            <v>Geração de Energia</v>
          </cell>
          <cell r="F177" t="str">
            <v>Carvão Vegetal</v>
          </cell>
          <cell r="G177">
            <v>0.2</v>
          </cell>
          <cell r="I177" t="str">
            <v>kg CH₄</v>
          </cell>
          <cell r="J177" t="str">
            <v>GJ</v>
          </cell>
        </row>
        <row r="178">
          <cell r="C178" t="str">
            <v>Fontes Estacionárias</v>
          </cell>
          <cell r="E178" t="str">
            <v>Geração de Energia</v>
          </cell>
          <cell r="F178" t="str">
            <v>Carvão Vegetal</v>
          </cell>
          <cell r="G178">
            <v>4.0000000000000001E-3</v>
          </cell>
          <cell r="I178" t="str">
            <v>kg N₂O</v>
          </cell>
          <cell r="J178" t="str">
            <v>GJ</v>
          </cell>
        </row>
        <row r="179">
          <cell r="C179" t="str">
            <v>Fontes Estacionárias</v>
          </cell>
          <cell r="E179" t="str">
            <v>Geração de Energia</v>
          </cell>
          <cell r="F179" t="str">
            <v>Gás Natural</v>
          </cell>
          <cell r="G179">
            <v>56.1</v>
          </cell>
          <cell r="I179" t="str">
            <v>kg CO₂</v>
          </cell>
          <cell r="J179" t="str">
            <v>GJ</v>
          </cell>
        </row>
        <row r="180">
          <cell r="C180" t="str">
            <v>Fontes Estacionárias</v>
          </cell>
          <cell r="E180" t="str">
            <v>Geração de Energia</v>
          </cell>
          <cell r="F180" t="str">
            <v>Gás Natural</v>
          </cell>
          <cell r="G180">
            <v>1E-3</v>
          </cell>
          <cell r="I180" t="str">
            <v>kg CH₄</v>
          </cell>
          <cell r="J180" t="str">
            <v>GJ</v>
          </cell>
        </row>
        <row r="181">
          <cell r="C181" t="str">
            <v>Fontes Estacionárias</v>
          </cell>
          <cell r="E181" t="str">
            <v>Geração de Energia</v>
          </cell>
          <cell r="F181" t="str">
            <v>Gás Natural</v>
          </cell>
          <cell r="G181">
            <v>1E-4</v>
          </cell>
          <cell r="I181" t="str">
            <v>kg N₂O</v>
          </cell>
          <cell r="J181" t="str">
            <v>GJ</v>
          </cell>
        </row>
        <row r="182">
          <cell r="C182" t="str">
            <v>Fontes Estacionárias</v>
          </cell>
          <cell r="E182" t="str">
            <v>Geração de Energia</v>
          </cell>
          <cell r="F182" t="str">
            <v>Carvão (Sub-Bit)</v>
          </cell>
          <cell r="G182">
            <v>96.1</v>
          </cell>
          <cell r="I182" t="str">
            <v>kg CO₂</v>
          </cell>
          <cell r="J182" t="str">
            <v>GJ</v>
          </cell>
        </row>
        <row r="183">
          <cell r="C183" t="str">
            <v>Fontes Estacionárias</v>
          </cell>
          <cell r="E183" t="str">
            <v>Geração de Energia</v>
          </cell>
          <cell r="F183" t="str">
            <v>Carvão (Sub-Bit)</v>
          </cell>
          <cell r="G183">
            <v>1E-3</v>
          </cell>
          <cell r="I183" t="str">
            <v>kg CH₄</v>
          </cell>
          <cell r="J183" t="str">
            <v>GJ</v>
          </cell>
        </row>
        <row r="184">
          <cell r="C184" t="str">
            <v>Fontes Estacionárias</v>
          </cell>
          <cell r="E184" t="str">
            <v>Geração de Energia</v>
          </cell>
          <cell r="F184" t="str">
            <v>Carvão (Sub-Bit)</v>
          </cell>
          <cell r="G184">
            <v>1.5E-3</v>
          </cell>
          <cell r="I184" t="str">
            <v>kg N₂O</v>
          </cell>
          <cell r="J184" t="str">
            <v>GJ</v>
          </cell>
        </row>
        <row r="185">
          <cell r="C185" t="str">
            <v>Fontes Estacionárias</v>
          </cell>
          <cell r="E185" t="str">
            <v>Geração de Energia</v>
          </cell>
          <cell r="F185" t="str">
            <v>Licor Negro</v>
          </cell>
          <cell r="G185">
            <v>95.3</v>
          </cell>
          <cell r="I185" t="str">
            <v>kg CO₂</v>
          </cell>
          <cell r="J185" t="str">
            <v>GJ</v>
          </cell>
        </row>
        <row r="186">
          <cell r="C186" t="str">
            <v>Fontes Estacionárias</v>
          </cell>
          <cell r="E186" t="str">
            <v>Geração de Energia</v>
          </cell>
          <cell r="F186" t="str">
            <v>Licor Negro</v>
          </cell>
          <cell r="G186">
            <v>3.0000000000000001E-3</v>
          </cell>
          <cell r="I186" t="str">
            <v>kg CH₄</v>
          </cell>
          <cell r="J186" t="str">
            <v>GJ</v>
          </cell>
        </row>
        <row r="187">
          <cell r="C187" t="str">
            <v>Fontes Estacionárias</v>
          </cell>
          <cell r="E187" t="str">
            <v>Geração de Energia</v>
          </cell>
          <cell r="F187" t="str">
            <v>Licor Negro</v>
          </cell>
          <cell r="G187">
            <v>2E-3</v>
          </cell>
          <cell r="I187" t="str">
            <v>kg N₂O</v>
          </cell>
          <cell r="J187" t="str">
            <v>GJ</v>
          </cell>
        </row>
        <row r="188">
          <cell r="C188" t="str">
            <v>Fontes Estacionárias</v>
          </cell>
          <cell r="E188" t="str">
            <v>Geração de Energia</v>
          </cell>
          <cell r="F188" t="str">
            <v>Resíduo de madeira</v>
          </cell>
          <cell r="G188">
            <v>112</v>
          </cell>
          <cell r="I188" t="str">
            <v>kg CO₂</v>
          </cell>
          <cell r="J188" t="str">
            <v>GJ</v>
          </cell>
        </row>
        <row r="189">
          <cell r="C189" t="str">
            <v>Fontes Estacionárias</v>
          </cell>
          <cell r="E189" t="str">
            <v>Geração de Energia</v>
          </cell>
          <cell r="F189" t="str">
            <v>Resíduo de madeira</v>
          </cell>
          <cell r="G189">
            <v>0.03</v>
          </cell>
          <cell r="I189" t="str">
            <v>kg CH₄</v>
          </cell>
          <cell r="J189" t="str">
            <v>GJ</v>
          </cell>
        </row>
        <row r="190">
          <cell r="C190" t="str">
            <v>Fontes Estacionárias</v>
          </cell>
          <cell r="E190" t="str">
            <v>Geração de Energia</v>
          </cell>
          <cell r="F190" t="str">
            <v>Resíduo de madeira</v>
          </cell>
          <cell r="G190">
            <v>4.0000000000000001E-3</v>
          </cell>
          <cell r="I190" t="str">
            <v>kg N₂O</v>
          </cell>
          <cell r="J190" t="str">
            <v>GJ</v>
          </cell>
        </row>
        <row r="191">
          <cell r="C191" t="str">
            <v>Fontes Estacionárias</v>
          </cell>
          <cell r="E191" t="str">
            <v>Geração de Energia</v>
          </cell>
          <cell r="F191" t="str">
            <v>Lubrificantes</v>
          </cell>
          <cell r="G191">
            <v>73.3</v>
          </cell>
          <cell r="I191" t="str">
            <v>kg CO₂</v>
          </cell>
          <cell r="J191" t="str">
            <v>GJ</v>
          </cell>
        </row>
        <row r="192">
          <cell r="C192" t="str">
            <v>Fontes Estacionárias</v>
          </cell>
          <cell r="E192" t="str">
            <v>Geração de Energia</v>
          </cell>
          <cell r="F192" t="str">
            <v>Lubrificantes</v>
          </cell>
          <cell r="G192">
            <v>3.0000000000000001E-3</v>
          </cell>
          <cell r="I192" t="str">
            <v>kg CH₄</v>
          </cell>
          <cell r="J192" t="str">
            <v>GJ</v>
          </cell>
        </row>
        <row r="193">
          <cell r="C193" t="str">
            <v>Fontes Estacionárias</v>
          </cell>
          <cell r="E193" t="str">
            <v>Geração de Energia</v>
          </cell>
          <cell r="F193" t="str">
            <v>Lubrificantes</v>
          </cell>
          <cell r="G193">
            <v>5.9999999999999995E-4</v>
          </cell>
          <cell r="I193" t="str">
            <v>kg N₂O</v>
          </cell>
          <cell r="J193" t="str">
            <v>GJ</v>
          </cell>
        </row>
        <row r="194">
          <cell r="C194" t="str">
            <v>Fontes Estacionárias</v>
          </cell>
          <cell r="E194" t="str">
            <v>Geração de Energia</v>
          </cell>
          <cell r="F194" t="str">
            <v>Querosene</v>
          </cell>
          <cell r="G194">
            <v>71.900000000000006</v>
          </cell>
          <cell r="I194" t="str">
            <v>kg CO₂</v>
          </cell>
          <cell r="J194" t="str">
            <v>GJ</v>
          </cell>
        </row>
        <row r="195">
          <cell r="C195" t="str">
            <v>Fontes Estacionárias</v>
          </cell>
          <cell r="E195" t="str">
            <v>Geração de Energia</v>
          </cell>
          <cell r="F195" t="str">
            <v>Querosene</v>
          </cell>
          <cell r="G195">
            <v>3.0000000000000001E-3</v>
          </cell>
          <cell r="I195" t="str">
            <v>kg CH₄</v>
          </cell>
          <cell r="J195" t="str">
            <v>GJ</v>
          </cell>
        </row>
        <row r="196">
          <cell r="C196" t="str">
            <v>Fontes Estacionárias</v>
          </cell>
          <cell r="E196" t="str">
            <v>Geração de Energia</v>
          </cell>
          <cell r="F196" t="str">
            <v>Querosene</v>
          </cell>
          <cell r="G196">
            <v>5.9999999999999995E-4</v>
          </cell>
          <cell r="I196" t="str">
            <v>kg N₂O</v>
          </cell>
          <cell r="J196" t="str">
            <v>GJ</v>
          </cell>
        </row>
        <row r="197">
          <cell r="C197" t="str">
            <v>Fontes Estacionárias</v>
          </cell>
          <cell r="E197" t="str">
            <v>Construção e Manufatura</v>
          </cell>
          <cell r="F197" t="str">
            <v>Óleo Combustível Pesado</v>
          </cell>
          <cell r="G197">
            <v>77.400000000000006</v>
          </cell>
          <cell r="I197" t="str">
            <v>kg CO₂</v>
          </cell>
          <cell r="J197" t="str">
            <v>GJ</v>
          </cell>
        </row>
        <row r="198">
          <cell r="C198" t="str">
            <v>Fontes Estacionárias</v>
          </cell>
          <cell r="E198" t="str">
            <v>Construção e Manufatura</v>
          </cell>
          <cell r="F198" t="str">
            <v>Óleo Combustível Pesado</v>
          </cell>
          <cell r="G198">
            <v>3.0000000000000001E-3</v>
          </cell>
          <cell r="I198" t="str">
            <v>kg CH₄</v>
          </cell>
          <cell r="J198" t="str">
            <v>GJ</v>
          </cell>
        </row>
        <row r="199">
          <cell r="C199" t="str">
            <v>Fontes Estacionárias</v>
          </cell>
          <cell r="E199" t="str">
            <v>Construção e Manufatura</v>
          </cell>
          <cell r="F199" t="str">
            <v>Óleo Combustível Pesado</v>
          </cell>
          <cell r="G199">
            <v>5.9999999999999995E-4</v>
          </cell>
          <cell r="I199" t="str">
            <v>kg N₂O</v>
          </cell>
          <cell r="J199" t="str">
            <v>GJ</v>
          </cell>
        </row>
        <row r="200">
          <cell r="C200" t="str">
            <v>Fontes Estacionárias</v>
          </cell>
          <cell r="E200" t="str">
            <v>Construção e Manufatura</v>
          </cell>
          <cell r="F200" t="str">
            <v>Biodiesel</v>
          </cell>
          <cell r="G200">
            <v>70.8</v>
          </cell>
          <cell r="I200" t="str">
            <v>kg CO₂</v>
          </cell>
          <cell r="J200" t="str">
            <v>GJ</v>
          </cell>
        </row>
        <row r="201">
          <cell r="C201" t="str">
            <v>Fontes Estacionárias</v>
          </cell>
          <cell r="E201" t="str">
            <v>Construção e Manufatura</v>
          </cell>
          <cell r="F201" t="str">
            <v>Biodiesel</v>
          </cell>
          <cell r="G201">
            <v>3.0000000000000001E-3</v>
          </cell>
          <cell r="I201" t="str">
            <v>kg CH₄</v>
          </cell>
          <cell r="J201" t="str">
            <v>GJ</v>
          </cell>
        </row>
        <row r="202">
          <cell r="C202" t="str">
            <v>Fontes Estacionárias</v>
          </cell>
          <cell r="E202" t="str">
            <v>Construção e Manufatura</v>
          </cell>
          <cell r="F202" t="str">
            <v>Biodiesel</v>
          </cell>
          <cell r="G202">
            <v>5.9999999999999995E-4</v>
          </cell>
          <cell r="I202" t="str">
            <v>kg N₂O</v>
          </cell>
          <cell r="J202" t="str">
            <v>GJ</v>
          </cell>
        </row>
        <row r="203">
          <cell r="C203" t="str">
            <v>Fontes Estacionárias</v>
          </cell>
          <cell r="E203" t="str">
            <v>Construção e Manufatura</v>
          </cell>
          <cell r="F203" t="str">
            <v>Etanol Anidro</v>
          </cell>
          <cell r="G203">
            <v>79.599999999999994</v>
          </cell>
          <cell r="I203" t="str">
            <v>kg CO₂</v>
          </cell>
          <cell r="J203" t="str">
            <v>GJ</v>
          </cell>
        </row>
        <row r="204">
          <cell r="C204" t="str">
            <v>Fontes Estacionárias</v>
          </cell>
          <cell r="E204" t="str">
            <v>Construção e Manufatura</v>
          </cell>
          <cell r="F204" t="str">
            <v>Etanol Anidro</v>
          </cell>
          <cell r="G204">
            <v>3.0000000000000001E-3</v>
          </cell>
          <cell r="I204" t="str">
            <v>kg CH₄</v>
          </cell>
          <cell r="J204" t="str">
            <v>GJ</v>
          </cell>
        </row>
        <row r="205">
          <cell r="C205" t="str">
            <v>Fontes Estacionárias</v>
          </cell>
          <cell r="E205" t="str">
            <v>Construção e Manufatura</v>
          </cell>
          <cell r="F205" t="str">
            <v>Etanol Anidro</v>
          </cell>
          <cell r="G205">
            <v>5.9999999999999995E-4</v>
          </cell>
          <cell r="I205" t="str">
            <v>kg N₂O</v>
          </cell>
          <cell r="J205" t="str">
            <v>GJ</v>
          </cell>
        </row>
        <row r="206">
          <cell r="C206" t="str">
            <v>Fontes Estacionárias</v>
          </cell>
          <cell r="E206" t="str">
            <v>Construção e Manufatura</v>
          </cell>
          <cell r="F206" t="str">
            <v>Etanol Hidratado</v>
          </cell>
          <cell r="G206">
            <v>79.599999999999994</v>
          </cell>
          <cell r="I206" t="str">
            <v>kg CO₂</v>
          </cell>
          <cell r="J206" t="str">
            <v>GJ</v>
          </cell>
        </row>
        <row r="207">
          <cell r="C207" t="str">
            <v>Fontes Estacionárias</v>
          </cell>
          <cell r="E207" t="str">
            <v>Construção e Manufatura</v>
          </cell>
          <cell r="F207" t="str">
            <v>Etanol Hidratado</v>
          </cell>
          <cell r="G207">
            <v>3.0000000000000001E-3</v>
          </cell>
          <cell r="I207" t="str">
            <v>kg CH₄</v>
          </cell>
          <cell r="J207" t="str">
            <v>GJ</v>
          </cell>
        </row>
        <row r="208">
          <cell r="C208" t="str">
            <v>Fontes Estacionárias</v>
          </cell>
          <cell r="E208" t="str">
            <v>Construção e Manufatura</v>
          </cell>
          <cell r="F208" t="str">
            <v>Etanol Hidratado</v>
          </cell>
          <cell r="G208">
            <v>5.9999999999999995E-4</v>
          </cell>
          <cell r="I208" t="str">
            <v>kg N₂O</v>
          </cell>
          <cell r="J208" t="str">
            <v>GJ</v>
          </cell>
        </row>
        <row r="209">
          <cell r="C209" t="str">
            <v>Fontes Estacionárias</v>
          </cell>
          <cell r="E209" t="str">
            <v>Construção e Manufatura</v>
          </cell>
          <cell r="F209" t="str">
            <v>Biomassa</v>
          </cell>
          <cell r="G209">
            <v>100</v>
          </cell>
          <cell r="I209" t="str">
            <v>kg CO₂</v>
          </cell>
          <cell r="J209" t="str">
            <v>GJ</v>
          </cell>
        </row>
        <row r="210">
          <cell r="C210" t="str">
            <v>Fontes Estacionárias</v>
          </cell>
          <cell r="E210" t="str">
            <v>Construção e Manufatura</v>
          </cell>
          <cell r="F210" t="str">
            <v>Biomassa</v>
          </cell>
          <cell r="G210">
            <v>0.03</v>
          </cell>
          <cell r="I210" t="str">
            <v>kg CH₄</v>
          </cell>
          <cell r="J210" t="str">
            <v>GJ</v>
          </cell>
        </row>
        <row r="211">
          <cell r="C211" t="str">
            <v>Fontes Estacionárias</v>
          </cell>
          <cell r="E211" t="str">
            <v>Construção e Manufatura</v>
          </cell>
          <cell r="F211" t="str">
            <v>Biomassa</v>
          </cell>
          <cell r="G211">
            <v>4.0000000000000001E-3</v>
          </cell>
          <cell r="I211" t="str">
            <v>kg N₂O</v>
          </cell>
          <cell r="J211" t="str">
            <v>GJ</v>
          </cell>
        </row>
        <row r="212">
          <cell r="C212" t="str">
            <v>Fontes Estacionárias</v>
          </cell>
          <cell r="E212" t="str">
            <v>Construção e Manufatura</v>
          </cell>
          <cell r="F212" t="str">
            <v>Diesel B5</v>
          </cell>
          <cell r="G212">
            <v>70.703196053728391</v>
          </cell>
          <cell r="I212" t="str">
            <v>kg CO₂</v>
          </cell>
          <cell r="J212" t="str">
            <v>GJ</v>
          </cell>
        </row>
        <row r="213">
          <cell r="C213" t="str">
            <v>Fontes Estacionárias</v>
          </cell>
          <cell r="E213" t="str">
            <v>Construção e Manufatura</v>
          </cell>
          <cell r="F213" t="str">
            <v>Diesel B5</v>
          </cell>
          <cell r="G213">
            <v>3.0000000000000005E-3</v>
          </cell>
          <cell r="I213" t="str">
            <v>kg CH₄</v>
          </cell>
          <cell r="J213" t="str">
            <v>GJ</v>
          </cell>
        </row>
        <row r="214">
          <cell r="C214" t="str">
            <v>Fontes Estacionárias</v>
          </cell>
          <cell r="E214" t="str">
            <v>Construção e Manufatura</v>
          </cell>
          <cell r="F214" t="str">
            <v>Diesel B5</v>
          </cell>
          <cell r="G214">
            <v>5.9999999999999995E-4</v>
          </cell>
          <cell r="I214" t="str">
            <v>kg N₂O</v>
          </cell>
          <cell r="J214" t="str">
            <v>GJ</v>
          </cell>
        </row>
        <row r="215">
          <cell r="C215" t="str">
            <v>Fontes Estacionárias</v>
          </cell>
          <cell r="E215" t="str">
            <v>Construção e Manufatura</v>
          </cell>
          <cell r="F215" t="str">
            <v>Óleo Diesel</v>
          </cell>
          <cell r="G215">
            <v>74.099999999999994</v>
          </cell>
          <cell r="I215" t="str">
            <v>kg CO₂</v>
          </cell>
          <cell r="J215" t="str">
            <v>GJ</v>
          </cell>
        </row>
        <row r="216">
          <cell r="C216" t="str">
            <v>Fontes Estacionárias</v>
          </cell>
          <cell r="E216" t="str">
            <v>Construção e Manufatura</v>
          </cell>
          <cell r="F216" t="str">
            <v>Óleo Diesel</v>
          </cell>
          <cell r="G216">
            <v>3.0000000000000001E-3</v>
          </cell>
          <cell r="I216" t="str">
            <v>kg CH₄</v>
          </cell>
          <cell r="J216" t="str">
            <v>GJ</v>
          </cell>
        </row>
        <row r="217">
          <cell r="C217" t="str">
            <v>Fontes Estacionárias</v>
          </cell>
          <cell r="E217" t="str">
            <v>Construção e Manufatura</v>
          </cell>
          <cell r="F217" t="str">
            <v>Óleo Diesel</v>
          </cell>
          <cell r="G217">
            <v>5.9999999999999995E-4</v>
          </cell>
          <cell r="I217" t="str">
            <v>kg N₂O</v>
          </cell>
          <cell r="J217" t="str">
            <v>GJ</v>
          </cell>
        </row>
        <row r="218">
          <cell r="C218" t="str">
            <v>Fontes Estacionárias</v>
          </cell>
          <cell r="E218" t="str">
            <v>Construção e Manufatura</v>
          </cell>
          <cell r="F218" t="str">
            <v>Gasolina C</v>
          </cell>
          <cell r="G218">
            <v>57.417940409868059</v>
          </cell>
          <cell r="I218" t="str">
            <v>kg CO₂</v>
          </cell>
          <cell r="J218" t="str">
            <v>GJ</v>
          </cell>
        </row>
        <row r="219">
          <cell r="C219" t="str">
            <v>Fontes Estacionárias</v>
          </cell>
          <cell r="E219" t="str">
            <v>Construção e Manufatura</v>
          </cell>
          <cell r="F219" t="str">
            <v>Gasolina C</v>
          </cell>
          <cell r="G219">
            <v>3.0000000000000001E-3</v>
          </cell>
          <cell r="I219" t="str">
            <v>kg CH₄</v>
          </cell>
          <cell r="J219" t="str">
            <v>GJ</v>
          </cell>
        </row>
        <row r="220">
          <cell r="C220" t="str">
            <v>Fontes Estacionárias</v>
          </cell>
          <cell r="E220" t="str">
            <v>Construção e Manufatura</v>
          </cell>
          <cell r="F220" t="str">
            <v>Gasolina C</v>
          </cell>
          <cell r="G220">
            <v>5.9999999999999995E-4</v>
          </cell>
          <cell r="I220" t="str">
            <v>kg N₂O</v>
          </cell>
          <cell r="J220" t="str">
            <v>GJ</v>
          </cell>
        </row>
        <row r="221">
          <cell r="C221" t="str">
            <v>Fontes Estacionárias</v>
          </cell>
          <cell r="E221" t="str">
            <v>Construção e Manufatura</v>
          </cell>
          <cell r="F221" t="str">
            <v>Gasolina A</v>
          </cell>
          <cell r="G221">
            <v>69.3</v>
          </cell>
          <cell r="I221" t="str">
            <v>kg CO₂</v>
          </cell>
          <cell r="J221" t="str">
            <v>GJ</v>
          </cell>
        </row>
        <row r="222">
          <cell r="C222" t="str">
            <v>Fontes Estacionárias</v>
          </cell>
          <cell r="E222" t="str">
            <v>Construção e Manufatura</v>
          </cell>
          <cell r="F222" t="str">
            <v>Gasolina A</v>
          </cell>
          <cell r="G222">
            <v>3.0000000000000001E-3</v>
          </cell>
          <cell r="I222" t="str">
            <v>kg CH₄</v>
          </cell>
          <cell r="J222" t="str">
            <v>GJ</v>
          </cell>
        </row>
        <row r="223">
          <cell r="C223" t="str">
            <v>Fontes Estacionárias</v>
          </cell>
          <cell r="E223" t="str">
            <v>Construção e Manufatura</v>
          </cell>
          <cell r="F223" t="str">
            <v>Gasolina A</v>
          </cell>
          <cell r="G223">
            <v>5.9999999999999995E-4</v>
          </cell>
          <cell r="I223" t="str">
            <v>kg N₂O</v>
          </cell>
          <cell r="J223" t="str">
            <v>GJ</v>
          </cell>
        </row>
        <row r="224">
          <cell r="C224" t="str">
            <v>Fontes Estacionárias</v>
          </cell>
          <cell r="E224" t="str">
            <v>Construção e Manufatura</v>
          </cell>
          <cell r="F224" t="str">
            <v>GLP</v>
          </cell>
          <cell r="G224">
            <v>63.1</v>
          </cell>
          <cell r="I224" t="str">
            <v>kg CO₂</v>
          </cell>
          <cell r="J224" t="str">
            <v>GJ</v>
          </cell>
        </row>
        <row r="225">
          <cell r="C225" t="str">
            <v>Fontes Estacionárias</v>
          </cell>
          <cell r="E225" t="str">
            <v>Construção e Manufatura</v>
          </cell>
          <cell r="F225" t="str">
            <v>GLP</v>
          </cell>
          <cell r="G225">
            <v>1E-3</v>
          </cell>
          <cell r="I225" t="str">
            <v>kg CH₄</v>
          </cell>
          <cell r="J225" t="str">
            <v>GJ</v>
          </cell>
        </row>
        <row r="226">
          <cell r="C226" t="str">
            <v>Fontes Estacionárias</v>
          </cell>
          <cell r="E226" t="str">
            <v>Construção e Manufatura</v>
          </cell>
          <cell r="F226" t="str">
            <v>GLP</v>
          </cell>
          <cell r="G226">
            <v>1E-4</v>
          </cell>
          <cell r="I226" t="str">
            <v>kg N₂O</v>
          </cell>
          <cell r="J226" t="str">
            <v>GJ</v>
          </cell>
        </row>
        <row r="227">
          <cell r="C227" t="str">
            <v>Fontes Estacionárias</v>
          </cell>
          <cell r="E227" t="str">
            <v>Construção e Manufatura</v>
          </cell>
          <cell r="F227" t="str">
            <v>Carvão Vegetal</v>
          </cell>
          <cell r="G227">
            <v>112</v>
          </cell>
          <cell r="I227" t="str">
            <v>kg CO₂</v>
          </cell>
          <cell r="J227" t="str">
            <v>GJ</v>
          </cell>
        </row>
        <row r="228">
          <cell r="C228" t="str">
            <v>Fontes Estacionárias</v>
          </cell>
          <cell r="E228" t="str">
            <v>Construção e Manufatura</v>
          </cell>
          <cell r="F228" t="str">
            <v>Carvão Vegetal</v>
          </cell>
          <cell r="G228">
            <v>0.2</v>
          </cell>
          <cell r="I228" t="str">
            <v>kg CH₄</v>
          </cell>
          <cell r="J228" t="str">
            <v>GJ</v>
          </cell>
        </row>
        <row r="229">
          <cell r="C229" t="str">
            <v>Fontes Estacionárias</v>
          </cell>
          <cell r="E229" t="str">
            <v>Construção e Manufatura</v>
          </cell>
          <cell r="F229" t="str">
            <v>Carvão Vegetal</v>
          </cell>
          <cell r="G229">
            <v>4.0000000000000001E-3</v>
          </cell>
          <cell r="I229" t="str">
            <v>kg N₂O</v>
          </cell>
          <cell r="J229" t="str">
            <v>GJ</v>
          </cell>
        </row>
        <row r="230">
          <cell r="C230" t="str">
            <v>Fontes Estacionárias</v>
          </cell>
          <cell r="E230" t="str">
            <v>Construção e Manufatura</v>
          </cell>
          <cell r="F230" t="str">
            <v>Gás Natural</v>
          </cell>
          <cell r="G230">
            <v>56.1</v>
          </cell>
          <cell r="I230" t="str">
            <v>kg CO₂</v>
          </cell>
          <cell r="J230" t="str">
            <v>GJ</v>
          </cell>
        </row>
        <row r="231">
          <cell r="C231" t="str">
            <v>Fontes Estacionárias</v>
          </cell>
          <cell r="E231" t="str">
            <v>Construção e Manufatura</v>
          </cell>
          <cell r="F231" t="str">
            <v>Gás Natural</v>
          </cell>
          <cell r="G231">
            <v>1E-3</v>
          </cell>
          <cell r="I231" t="str">
            <v>kg CH₄</v>
          </cell>
          <cell r="J231" t="str">
            <v>GJ</v>
          </cell>
        </row>
        <row r="232">
          <cell r="C232" t="str">
            <v>Fontes Estacionárias</v>
          </cell>
          <cell r="E232" t="str">
            <v>Construção e Manufatura</v>
          </cell>
          <cell r="F232" t="str">
            <v>Gás Natural</v>
          </cell>
          <cell r="G232">
            <v>1E-4</v>
          </cell>
          <cell r="I232" t="str">
            <v>kg N₂O</v>
          </cell>
          <cell r="J232" t="str">
            <v>GJ</v>
          </cell>
        </row>
        <row r="233">
          <cell r="C233" t="str">
            <v>Fontes Estacionárias</v>
          </cell>
          <cell r="E233" t="str">
            <v>Construção e Manufatura</v>
          </cell>
          <cell r="F233" t="str">
            <v>Carvão (Sub-Bit)</v>
          </cell>
          <cell r="G233">
            <v>96.1</v>
          </cell>
          <cell r="I233" t="str">
            <v>kg CO₂</v>
          </cell>
          <cell r="J233" t="str">
            <v>GJ</v>
          </cell>
        </row>
        <row r="234">
          <cell r="C234" t="str">
            <v>Fontes Estacionárias</v>
          </cell>
          <cell r="E234" t="str">
            <v>Construção e Manufatura</v>
          </cell>
          <cell r="F234" t="str">
            <v>Carvão (Sub-Bit)</v>
          </cell>
          <cell r="G234">
            <v>0.01</v>
          </cell>
          <cell r="I234" t="str">
            <v>kg CH₄</v>
          </cell>
          <cell r="J234" t="str">
            <v>GJ</v>
          </cell>
        </row>
        <row r="235">
          <cell r="C235" t="str">
            <v>Fontes Estacionárias</v>
          </cell>
          <cell r="E235" t="str">
            <v>Construção e Manufatura</v>
          </cell>
          <cell r="F235" t="str">
            <v>Carvão (Sub-Bit)</v>
          </cell>
          <cell r="G235">
            <v>1.5E-3</v>
          </cell>
          <cell r="I235" t="str">
            <v>kg N₂O</v>
          </cell>
          <cell r="J235" t="str">
            <v>GJ</v>
          </cell>
        </row>
        <row r="236">
          <cell r="C236" t="str">
            <v>Fontes Estacionárias</v>
          </cell>
          <cell r="E236" t="str">
            <v>Construção e Manufatura</v>
          </cell>
          <cell r="F236" t="str">
            <v>Licor Negro</v>
          </cell>
          <cell r="G236">
            <v>95.3</v>
          </cell>
          <cell r="I236" t="str">
            <v>kg CO₂</v>
          </cell>
          <cell r="J236" t="str">
            <v>GJ</v>
          </cell>
        </row>
        <row r="237">
          <cell r="C237" t="str">
            <v>Fontes Estacionárias</v>
          </cell>
          <cell r="E237" t="str">
            <v>Construção e Manufatura</v>
          </cell>
          <cell r="F237" t="str">
            <v>Licor Negro</v>
          </cell>
          <cell r="G237">
            <v>3.0000000000000001E-3</v>
          </cell>
          <cell r="I237" t="str">
            <v>kg CH₄</v>
          </cell>
          <cell r="J237" t="str">
            <v>GJ</v>
          </cell>
        </row>
        <row r="238">
          <cell r="C238" t="str">
            <v>Fontes Estacionárias</v>
          </cell>
          <cell r="E238" t="str">
            <v>Construção e Manufatura</v>
          </cell>
          <cell r="F238" t="str">
            <v>Licor Negro</v>
          </cell>
          <cell r="G238">
            <v>2E-3</v>
          </cell>
          <cell r="I238" t="str">
            <v>kg N₂O</v>
          </cell>
          <cell r="J238" t="str">
            <v>GJ</v>
          </cell>
        </row>
        <row r="239">
          <cell r="C239" t="str">
            <v>Fontes Estacionárias</v>
          </cell>
          <cell r="E239" t="str">
            <v>Construção e Manufatura</v>
          </cell>
          <cell r="F239" t="str">
            <v>Resíduo de madeira</v>
          </cell>
          <cell r="G239">
            <v>112</v>
          </cell>
          <cell r="I239" t="str">
            <v>kg CO₂</v>
          </cell>
          <cell r="J239" t="str">
            <v>GJ</v>
          </cell>
        </row>
        <row r="240">
          <cell r="C240" t="str">
            <v>Fontes Estacionárias</v>
          </cell>
          <cell r="E240" t="str">
            <v>Construção e Manufatura</v>
          </cell>
          <cell r="F240" t="str">
            <v>Resíduo de madeira</v>
          </cell>
          <cell r="G240">
            <v>0.03</v>
          </cell>
          <cell r="I240" t="str">
            <v>kg CH₄</v>
          </cell>
          <cell r="J240" t="str">
            <v>GJ</v>
          </cell>
        </row>
        <row r="241">
          <cell r="C241" t="str">
            <v>Fontes Estacionárias</v>
          </cell>
          <cell r="E241" t="str">
            <v>Construção e Manufatura</v>
          </cell>
          <cell r="F241" t="str">
            <v>Resíduo de madeira</v>
          </cell>
          <cell r="G241">
            <v>4.0000000000000001E-3</v>
          </cell>
          <cell r="I241" t="str">
            <v>kg N₂O</v>
          </cell>
          <cell r="J241" t="str">
            <v>GJ</v>
          </cell>
        </row>
        <row r="242">
          <cell r="C242" t="str">
            <v>Fontes Estacionárias</v>
          </cell>
          <cell r="E242" t="str">
            <v>Construção e Manufatura</v>
          </cell>
          <cell r="F242" t="str">
            <v>Querosene</v>
          </cell>
          <cell r="G242">
            <v>71.900000000000006</v>
          </cell>
          <cell r="I242" t="str">
            <v>kg CO₂</v>
          </cell>
          <cell r="J242" t="str">
            <v>GJ</v>
          </cell>
        </row>
        <row r="243">
          <cell r="C243" t="str">
            <v>Fontes Estacionárias</v>
          </cell>
          <cell r="E243" t="str">
            <v>Construção e Manufatura</v>
          </cell>
          <cell r="F243" t="str">
            <v>Querosene</v>
          </cell>
          <cell r="G243">
            <v>3.0000000000000001E-3</v>
          </cell>
          <cell r="I243" t="str">
            <v>kg CH₄</v>
          </cell>
          <cell r="J243" t="str">
            <v>GJ</v>
          </cell>
        </row>
        <row r="244">
          <cell r="C244" t="str">
            <v>Fontes Estacionárias</v>
          </cell>
          <cell r="E244" t="str">
            <v>Construção e Manufatura</v>
          </cell>
          <cell r="F244" t="str">
            <v>Querosene</v>
          </cell>
          <cell r="G244">
            <v>5.9999999999999995E-4</v>
          </cell>
          <cell r="I244" t="str">
            <v>kg N₂O</v>
          </cell>
          <cell r="J244" t="str">
            <v>GJ</v>
          </cell>
        </row>
        <row r="245">
          <cell r="C245" t="str">
            <v>Fontes Estacionárias</v>
          </cell>
          <cell r="E245" t="str">
            <v>Comercial e Institucional</v>
          </cell>
          <cell r="F245" t="str">
            <v>Óleo Combustível Pesado</v>
          </cell>
          <cell r="G245">
            <v>77.400000000000006</v>
          </cell>
          <cell r="I245" t="str">
            <v>kg CO₂</v>
          </cell>
          <cell r="J245" t="str">
            <v>GJ</v>
          </cell>
        </row>
        <row r="246">
          <cell r="C246" t="str">
            <v>Fontes Estacionárias</v>
          </cell>
          <cell r="E246" t="str">
            <v>Comercial e Institucional</v>
          </cell>
          <cell r="F246" t="str">
            <v>Óleo Combustível Pesado</v>
          </cell>
          <cell r="G246">
            <v>0.01</v>
          </cell>
          <cell r="I246" t="str">
            <v>kg CH₄</v>
          </cell>
          <cell r="J246" t="str">
            <v>GJ</v>
          </cell>
        </row>
        <row r="247">
          <cell r="C247" t="str">
            <v>Fontes Estacionárias</v>
          </cell>
          <cell r="E247" t="str">
            <v>Comercial e Institucional</v>
          </cell>
          <cell r="F247" t="str">
            <v>Óleo Combustível Pesado</v>
          </cell>
          <cell r="G247">
            <v>5.9999999999999995E-4</v>
          </cell>
          <cell r="I247" t="str">
            <v>kg N₂O</v>
          </cell>
          <cell r="J247" t="str">
            <v>GJ</v>
          </cell>
        </row>
        <row r="248">
          <cell r="C248" t="str">
            <v>Fontes Estacionárias</v>
          </cell>
          <cell r="E248" t="str">
            <v>Comercial e Institucional</v>
          </cell>
          <cell r="F248" t="str">
            <v>Biodiesel</v>
          </cell>
          <cell r="G248">
            <v>70.8</v>
          </cell>
          <cell r="I248" t="str">
            <v>kg CO₂</v>
          </cell>
          <cell r="J248" t="str">
            <v>GJ</v>
          </cell>
        </row>
        <row r="249">
          <cell r="C249" t="str">
            <v>Fontes Estacionárias</v>
          </cell>
          <cell r="E249" t="str">
            <v>Comercial e Institucional</v>
          </cell>
          <cell r="F249" t="str">
            <v>Biodiesel</v>
          </cell>
          <cell r="G249">
            <v>0.01</v>
          </cell>
          <cell r="I249" t="str">
            <v>kg CH₄</v>
          </cell>
          <cell r="J249" t="str">
            <v>GJ</v>
          </cell>
        </row>
        <row r="250">
          <cell r="C250" t="str">
            <v>Fontes Estacionárias</v>
          </cell>
          <cell r="E250" t="str">
            <v>Comercial e Institucional</v>
          </cell>
          <cell r="F250" t="str">
            <v>Biodiesel</v>
          </cell>
          <cell r="G250">
            <v>5.9999999999999995E-4</v>
          </cell>
          <cell r="I250" t="str">
            <v>kg N₂O</v>
          </cell>
          <cell r="J250" t="str">
            <v>GJ</v>
          </cell>
        </row>
        <row r="251">
          <cell r="C251" t="str">
            <v>Fontes Estacionárias</v>
          </cell>
          <cell r="E251" t="str">
            <v>Comercial e Institucional</v>
          </cell>
          <cell r="F251" t="str">
            <v>Etanol Anidro</v>
          </cell>
          <cell r="G251">
            <v>79.599999999999994</v>
          </cell>
          <cell r="I251" t="str">
            <v>kg CO₂</v>
          </cell>
          <cell r="J251" t="str">
            <v>GJ</v>
          </cell>
        </row>
        <row r="252">
          <cell r="C252" t="str">
            <v>Fontes Estacionárias</v>
          </cell>
          <cell r="E252" t="str">
            <v>Comercial e Institucional</v>
          </cell>
          <cell r="F252" t="str">
            <v>Etanol Anidro</v>
          </cell>
          <cell r="G252">
            <v>0.01</v>
          </cell>
          <cell r="I252" t="str">
            <v>kg CH₄</v>
          </cell>
          <cell r="J252" t="str">
            <v>GJ</v>
          </cell>
        </row>
        <row r="253">
          <cell r="C253" t="str">
            <v>Fontes Estacionárias</v>
          </cell>
          <cell r="E253" t="str">
            <v>Comercial e Institucional</v>
          </cell>
          <cell r="F253" t="str">
            <v>Etanol Anidro</v>
          </cell>
          <cell r="G253">
            <v>5.9999999999999995E-4</v>
          </cell>
          <cell r="I253" t="str">
            <v>kg N₂O</v>
          </cell>
          <cell r="J253" t="str">
            <v>GJ</v>
          </cell>
        </row>
        <row r="254">
          <cell r="C254" t="str">
            <v>Fontes Estacionárias</v>
          </cell>
          <cell r="E254" t="str">
            <v>Comercial e Institucional</v>
          </cell>
          <cell r="F254" t="str">
            <v>Etanol Hidratado</v>
          </cell>
          <cell r="G254">
            <v>79.599999999999994</v>
          </cell>
          <cell r="I254" t="str">
            <v>kg CO₂</v>
          </cell>
          <cell r="J254" t="str">
            <v>GJ</v>
          </cell>
        </row>
        <row r="255">
          <cell r="C255" t="str">
            <v>Fontes Estacionárias</v>
          </cell>
          <cell r="E255" t="str">
            <v>Comercial e Institucional</v>
          </cell>
          <cell r="F255" t="str">
            <v>Etanol Hidratado</v>
          </cell>
          <cell r="G255">
            <v>0.01</v>
          </cell>
          <cell r="I255" t="str">
            <v>kg CH₄</v>
          </cell>
          <cell r="J255" t="str">
            <v>GJ</v>
          </cell>
        </row>
        <row r="256">
          <cell r="C256" t="str">
            <v>Fontes Estacionárias</v>
          </cell>
          <cell r="E256" t="str">
            <v>Comercial e Institucional</v>
          </cell>
          <cell r="F256" t="str">
            <v>Etanol Hidratado</v>
          </cell>
          <cell r="G256">
            <v>5.9999999999999995E-4</v>
          </cell>
          <cell r="I256" t="str">
            <v>kg N₂O</v>
          </cell>
          <cell r="J256" t="str">
            <v>GJ</v>
          </cell>
        </row>
        <row r="257">
          <cell r="C257" t="str">
            <v>Fontes Estacionárias</v>
          </cell>
          <cell r="E257" t="str">
            <v>Comercial e Institucional</v>
          </cell>
          <cell r="F257" t="str">
            <v>Biomassa</v>
          </cell>
          <cell r="G257">
            <v>100</v>
          </cell>
          <cell r="I257" t="str">
            <v>kg CO₂</v>
          </cell>
          <cell r="J257" t="str">
            <v>GJ</v>
          </cell>
        </row>
        <row r="258">
          <cell r="C258" t="str">
            <v>Fontes Estacionárias</v>
          </cell>
          <cell r="E258" t="str">
            <v>Comercial e Institucional</v>
          </cell>
          <cell r="F258" t="str">
            <v>Biomassa</v>
          </cell>
          <cell r="G258">
            <v>0.3</v>
          </cell>
          <cell r="I258" t="str">
            <v>kg CH₄</v>
          </cell>
          <cell r="J258" t="str">
            <v>GJ</v>
          </cell>
        </row>
        <row r="259">
          <cell r="C259" t="str">
            <v>Fontes Estacionárias</v>
          </cell>
          <cell r="E259" t="str">
            <v>Comercial e Institucional</v>
          </cell>
          <cell r="F259" t="str">
            <v>Biomassa</v>
          </cell>
          <cell r="G259">
            <v>4.0000000000000001E-3</v>
          </cell>
          <cell r="I259" t="str">
            <v>kg N₂O</v>
          </cell>
          <cell r="J259" t="str">
            <v>GJ</v>
          </cell>
        </row>
        <row r="260">
          <cell r="C260" t="str">
            <v>Fontes Estacionárias</v>
          </cell>
          <cell r="E260" t="str">
            <v>Comercial e Institucional</v>
          </cell>
          <cell r="F260" t="str">
            <v>Diesel B5</v>
          </cell>
          <cell r="G260">
            <v>70.703196053728391</v>
          </cell>
          <cell r="I260" t="str">
            <v>kg CO₂</v>
          </cell>
          <cell r="J260" t="str">
            <v>GJ</v>
          </cell>
        </row>
        <row r="261">
          <cell r="C261" t="str">
            <v>Fontes Estacionárias</v>
          </cell>
          <cell r="E261" t="str">
            <v>Comercial e Institucional</v>
          </cell>
          <cell r="F261" t="str">
            <v>Diesel B5</v>
          </cell>
          <cell r="G261">
            <v>1.0000000000000002E-2</v>
          </cell>
          <cell r="I261" t="str">
            <v>kg CH₄</v>
          </cell>
          <cell r="J261" t="str">
            <v>GJ</v>
          </cell>
        </row>
        <row r="262">
          <cell r="C262" t="str">
            <v>Fontes Estacionárias</v>
          </cell>
          <cell r="E262" t="str">
            <v>Comercial e Institucional</v>
          </cell>
          <cell r="F262" t="str">
            <v>Diesel B5</v>
          </cell>
          <cell r="G262">
            <v>5.9999999999999995E-4</v>
          </cell>
          <cell r="I262" t="str">
            <v>kg N₂O</v>
          </cell>
          <cell r="J262" t="str">
            <v>GJ</v>
          </cell>
        </row>
        <row r="263">
          <cell r="C263" t="str">
            <v>Fontes Estacionárias</v>
          </cell>
          <cell r="E263" t="str">
            <v>Comercial e Institucional</v>
          </cell>
          <cell r="F263" t="str">
            <v>Óleo Diesel</v>
          </cell>
          <cell r="G263">
            <v>74.099999999999994</v>
          </cell>
          <cell r="I263" t="str">
            <v>kg CO₂</v>
          </cell>
          <cell r="J263" t="str">
            <v>GJ</v>
          </cell>
        </row>
        <row r="264">
          <cell r="C264" t="str">
            <v>Fontes Estacionárias</v>
          </cell>
          <cell r="E264" t="str">
            <v>Comercial e Institucional</v>
          </cell>
          <cell r="F264" t="str">
            <v>Óleo Diesel</v>
          </cell>
          <cell r="G264">
            <v>0.01</v>
          </cell>
          <cell r="I264" t="str">
            <v>kg CH₄</v>
          </cell>
          <cell r="J264" t="str">
            <v>GJ</v>
          </cell>
        </row>
        <row r="265">
          <cell r="C265" t="str">
            <v>Fontes Estacionárias</v>
          </cell>
          <cell r="E265" t="str">
            <v>Comercial e Institucional</v>
          </cell>
          <cell r="F265" t="str">
            <v>Óleo Diesel</v>
          </cell>
          <cell r="G265">
            <v>5.9999999999999995E-4</v>
          </cell>
          <cell r="I265" t="str">
            <v>kg N₂O</v>
          </cell>
          <cell r="J265" t="str">
            <v>GJ</v>
          </cell>
        </row>
        <row r="266">
          <cell r="C266" t="str">
            <v>Fontes Estacionárias</v>
          </cell>
          <cell r="E266" t="str">
            <v>Comercial e Institucional</v>
          </cell>
          <cell r="F266" t="str">
            <v>Gasolina C</v>
          </cell>
          <cell r="G266">
            <v>57.417940409868059</v>
          </cell>
          <cell r="I266" t="str">
            <v>kg CO₂</v>
          </cell>
          <cell r="J266" t="str">
            <v>GJ</v>
          </cell>
        </row>
        <row r="267">
          <cell r="C267" t="str">
            <v>Fontes Estacionárias</v>
          </cell>
          <cell r="E267" t="str">
            <v>Comercial e Institucional</v>
          </cell>
          <cell r="F267" t="str">
            <v>Gasolina C</v>
          </cell>
          <cell r="G267">
            <v>3.0000000000000001E-3</v>
          </cell>
          <cell r="I267" t="str">
            <v>kg CH₄</v>
          </cell>
          <cell r="J267" t="str">
            <v>GJ</v>
          </cell>
        </row>
        <row r="268">
          <cell r="C268" t="str">
            <v>Fontes Estacionárias</v>
          </cell>
          <cell r="E268" t="str">
            <v>Comercial e Institucional</v>
          </cell>
          <cell r="F268" t="str">
            <v>Gasolina C</v>
          </cell>
          <cell r="G268">
            <v>5.9999999999999995E-4</v>
          </cell>
          <cell r="I268" t="str">
            <v>kg N₂O</v>
          </cell>
          <cell r="J268" t="str">
            <v>GJ</v>
          </cell>
        </row>
        <row r="269">
          <cell r="C269" t="str">
            <v>Fontes Estacionárias</v>
          </cell>
          <cell r="E269" t="str">
            <v>Comercial e Institucional</v>
          </cell>
          <cell r="F269" t="str">
            <v>Gasolina A</v>
          </cell>
          <cell r="G269">
            <v>69.3</v>
          </cell>
          <cell r="I269" t="str">
            <v>kg CO₂</v>
          </cell>
          <cell r="J269" t="str">
            <v>GJ</v>
          </cell>
        </row>
        <row r="270">
          <cell r="C270" t="str">
            <v>Fontes Estacionárias</v>
          </cell>
          <cell r="E270" t="str">
            <v>Comercial e Institucional</v>
          </cell>
          <cell r="F270" t="str">
            <v>Gasolina A</v>
          </cell>
          <cell r="G270">
            <v>0.01</v>
          </cell>
          <cell r="I270" t="str">
            <v>kg CH₄</v>
          </cell>
          <cell r="J270" t="str">
            <v>GJ</v>
          </cell>
        </row>
        <row r="271">
          <cell r="C271" t="str">
            <v>Fontes Estacionárias</v>
          </cell>
          <cell r="E271" t="str">
            <v>Comercial e Institucional</v>
          </cell>
          <cell r="F271" t="str">
            <v>Gasolina A</v>
          </cell>
          <cell r="G271">
            <v>5.9999999999999995E-4</v>
          </cell>
          <cell r="I271" t="str">
            <v>kg N₂O</v>
          </cell>
          <cell r="J271" t="str">
            <v>GJ</v>
          </cell>
        </row>
        <row r="272">
          <cell r="C272" t="str">
            <v>Fontes Estacionárias</v>
          </cell>
          <cell r="E272" t="str">
            <v>Comercial e Institucional</v>
          </cell>
          <cell r="F272" t="str">
            <v>GLP</v>
          </cell>
          <cell r="G272">
            <v>63.1</v>
          </cell>
          <cell r="I272" t="str">
            <v>kg CO₂</v>
          </cell>
          <cell r="J272" t="str">
            <v>GJ</v>
          </cell>
        </row>
        <row r="273">
          <cell r="C273" t="str">
            <v>Fontes Estacionárias</v>
          </cell>
          <cell r="E273" t="str">
            <v>Comercial e Institucional</v>
          </cell>
          <cell r="F273" t="str">
            <v>GLP</v>
          </cell>
          <cell r="G273">
            <v>5.0000000000000001E-3</v>
          </cell>
          <cell r="I273" t="str">
            <v>kg CH₄</v>
          </cell>
          <cell r="J273" t="str">
            <v>GJ</v>
          </cell>
        </row>
        <row r="274">
          <cell r="C274" t="str">
            <v>Fontes Estacionárias</v>
          </cell>
          <cell r="E274" t="str">
            <v>Comercial e Institucional</v>
          </cell>
          <cell r="F274" t="str">
            <v>GLP</v>
          </cell>
          <cell r="G274">
            <v>1E-4</v>
          </cell>
          <cell r="I274" t="str">
            <v>kg N₂O</v>
          </cell>
          <cell r="J274" t="str">
            <v>GJ</v>
          </cell>
        </row>
        <row r="275">
          <cell r="C275" t="str">
            <v>Fontes Estacionárias</v>
          </cell>
          <cell r="E275" t="str">
            <v>Comercial e Institucional</v>
          </cell>
          <cell r="F275" t="str">
            <v>Carvão Vegetal</v>
          </cell>
          <cell r="G275">
            <v>112</v>
          </cell>
          <cell r="I275" t="str">
            <v>kg CO₂</v>
          </cell>
          <cell r="J275" t="str">
            <v>GJ</v>
          </cell>
        </row>
        <row r="276">
          <cell r="C276" t="str">
            <v>Fontes Estacionárias</v>
          </cell>
          <cell r="E276" t="str">
            <v>Comercial e Institucional</v>
          </cell>
          <cell r="F276" t="str">
            <v>Carvão Vegetal</v>
          </cell>
          <cell r="G276">
            <v>0.2</v>
          </cell>
          <cell r="I276" t="str">
            <v>kg CH₄</v>
          </cell>
          <cell r="J276" t="str">
            <v>GJ</v>
          </cell>
        </row>
        <row r="277">
          <cell r="C277" t="str">
            <v>Fontes Estacionárias</v>
          </cell>
          <cell r="E277" t="str">
            <v>Comercial e Institucional</v>
          </cell>
          <cell r="F277" t="str">
            <v>Carvão Vegetal</v>
          </cell>
          <cell r="G277">
            <v>1E-3</v>
          </cell>
          <cell r="I277" t="str">
            <v>kg N₂O</v>
          </cell>
          <cell r="J277" t="str">
            <v>GJ</v>
          </cell>
        </row>
        <row r="278">
          <cell r="C278" t="str">
            <v>Fontes Estacionárias</v>
          </cell>
          <cell r="E278" t="str">
            <v>Comercial e Institucional</v>
          </cell>
          <cell r="F278" t="str">
            <v>Gás Natural</v>
          </cell>
          <cell r="G278">
            <v>56.1</v>
          </cell>
          <cell r="I278" t="str">
            <v>kg CO₂</v>
          </cell>
          <cell r="J278" t="str">
            <v>GJ</v>
          </cell>
        </row>
        <row r="279">
          <cell r="C279" t="str">
            <v>Fontes Estacionárias</v>
          </cell>
          <cell r="E279" t="str">
            <v>Comercial e Institucional</v>
          </cell>
          <cell r="F279" t="str">
            <v>Gás Natural</v>
          </cell>
          <cell r="G279">
            <v>5.0000000000000001E-3</v>
          </cell>
          <cell r="I279" t="str">
            <v>kg CH₄</v>
          </cell>
          <cell r="J279" t="str">
            <v>GJ</v>
          </cell>
        </row>
        <row r="280">
          <cell r="C280" t="str">
            <v>Fontes Estacionárias</v>
          </cell>
          <cell r="E280" t="str">
            <v>Comercial e Institucional</v>
          </cell>
          <cell r="F280" t="str">
            <v>Gás Natural</v>
          </cell>
          <cell r="G280">
            <v>1E-4</v>
          </cell>
          <cell r="I280" t="str">
            <v>kg N₂O</v>
          </cell>
          <cell r="J280" t="str">
            <v>GJ</v>
          </cell>
        </row>
        <row r="281">
          <cell r="C281" t="str">
            <v>Fontes Estacionárias</v>
          </cell>
          <cell r="E281" t="str">
            <v>Comercial e Institucional</v>
          </cell>
          <cell r="F281" t="str">
            <v>Carvão (Sub-Bit)</v>
          </cell>
          <cell r="G281">
            <v>96.1</v>
          </cell>
          <cell r="I281" t="str">
            <v>kg CO₂</v>
          </cell>
          <cell r="J281" t="str">
            <v>GJ</v>
          </cell>
        </row>
        <row r="282">
          <cell r="C282" t="str">
            <v>Fontes Estacionárias</v>
          </cell>
          <cell r="E282" t="str">
            <v>Comercial e Institucional</v>
          </cell>
          <cell r="F282" t="str">
            <v>Carvão (Sub-Bit)</v>
          </cell>
          <cell r="G282">
            <v>0.01</v>
          </cell>
          <cell r="I282" t="str">
            <v>kg CH₄</v>
          </cell>
          <cell r="J282" t="str">
            <v>GJ</v>
          </cell>
        </row>
        <row r="283">
          <cell r="C283" t="str">
            <v>Fontes Estacionárias</v>
          </cell>
          <cell r="E283" t="str">
            <v>Comercial e Institucional</v>
          </cell>
          <cell r="F283" t="str">
            <v>Carvão (Sub-Bit)</v>
          </cell>
          <cell r="G283">
            <v>1.5E-3</v>
          </cell>
          <cell r="I283" t="str">
            <v>kg N₂O</v>
          </cell>
          <cell r="J283" t="str">
            <v>GJ</v>
          </cell>
        </row>
        <row r="284">
          <cell r="C284" t="str">
            <v>Fontes Estacionárias</v>
          </cell>
          <cell r="E284" t="str">
            <v>Comercial e Institucional</v>
          </cell>
          <cell r="F284" t="str">
            <v>Licor Negro</v>
          </cell>
          <cell r="G284">
            <v>95.3</v>
          </cell>
          <cell r="I284" t="str">
            <v>kg CO₂</v>
          </cell>
          <cell r="J284" t="str">
            <v>GJ</v>
          </cell>
        </row>
        <row r="285">
          <cell r="C285" t="str">
            <v>Fontes Estacionárias</v>
          </cell>
          <cell r="E285" t="str">
            <v>Comercial e Institucional</v>
          </cell>
          <cell r="F285" t="str">
            <v>Licor Negro</v>
          </cell>
          <cell r="G285">
            <v>3.0000000000000001E-3</v>
          </cell>
          <cell r="I285" t="str">
            <v>kg CH₄</v>
          </cell>
          <cell r="J285" t="str">
            <v>GJ</v>
          </cell>
        </row>
        <row r="286">
          <cell r="C286" t="str">
            <v>Fontes Estacionárias</v>
          </cell>
          <cell r="E286" t="str">
            <v>Comercial e Institucional</v>
          </cell>
          <cell r="F286" t="str">
            <v>Licor Negro</v>
          </cell>
          <cell r="G286">
            <v>2E-3</v>
          </cell>
          <cell r="I286" t="str">
            <v>kg N₂O</v>
          </cell>
          <cell r="J286" t="str">
            <v>GJ</v>
          </cell>
        </row>
        <row r="287">
          <cell r="C287" t="str">
            <v>Fontes Estacionárias</v>
          </cell>
          <cell r="E287" t="str">
            <v>Comercial e Institucional</v>
          </cell>
          <cell r="F287" t="str">
            <v>Resíduo de madeira</v>
          </cell>
          <cell r="G287">
            <v>112</v>
          </cell>
          <cell r="I287" t="str">
            <v>kg CO₂</v>
          </cell>
          <cell r="J287" t="str">
            <v>GJ</v>
          </cell>
        </row>
        <row r="288">
          <cell r="C288" t="str">
            <v>Fontes Estacionárias</v>
          </cell>
          <cell r="E288" t="str">
            <v>Comercial e Institucional</v>
          </cell>
          <cell r="F288" t="str">
            <v>Resíduo de madeira</v>
          </cell>
          <cell r="G288">
            <v>0.3</v>
          </cell>
          <cell r="I288" t="str">
            <v>kg CH₄</v>
          </cell>
          <cell r="J288" t="str">
            <v>GJ</v>
          </cell>
        </row>
        <row r="289">
          <cell r="C289" t="str">
            <v>Fontes Estacionárias</v>
          </cell>
          <cell r="E289" t="str">
            <v>Comercial e Institucional</v>
          </cell>
          <cell r="F289" t="str">
            <v>Resíduo de madeira</v>
          </cell>
          <cell r="G289">
            <v>4.0000000000000001E-3</v>
          </cell>
          <cell r="I289" t="str">
            <v>kg N₂O</v>
          </cell>
          <cell r="J289" t="str">
            <v>GJ</v>
          </cell>
        </row>
        <row r="290">
          <cell r="C290" t="str">
            <v>Fontes Estacionárias</v>
          </cell>
          <cell r="E290" t="str">
            <v>Comercial e Institucional</v>
          </cell>
          <cell r="F290" t="str">
            <v>Querosene</v>
          </cell>
          <cell r="G290">
            <v>71.900000000000006</v>
          </cell>
          <cell r="I290" t="str">
            <v>kg CO₂</v>
          </cell>
          <cell r="J290" t="str">
            <v>GJ</v>
          </cell>
        </row>
        <row r="291">
          <cell r="C291" t="str">
            <v>Fontes Estacionárias</v>
          </cell>
          <cell r="E291" t="str">
            <v>Comercial e Institucional</v>
          </cell>
          <cell r="F291" t="str">
            <v>Querosene</v>
          </cell>
          <cell r="G291">
            <v>0.01</v>
          </cell>
          <cell r="I291" t="str">
            <v>kg CH₄</v>
          </cell>
          <cell r="J291" t="str">
            <v>GJ</v>
          </cell>
        </row>
        <row r="292">
          <cell r="C292" t="str">
            <v>Fontes Estacionárias</v>
          </cell>
          <cell r="E292" t="str">
            <v>Comercial e Institucional</v>
          </cell>
          <cell r="F292" t="str">
            <v>Querosene</v>
          </cell>
          <cell r="G292">
            <v>5.9999999999999995E-4</v>
          </cell>
          <cell r="I292" t="str">
            <v>kg N₂O</v>
          </cell>
          <cell r="J292" t="str">
            <v>GJ</v>
          </cell>
        </row>
        <row r="293">
          <cell r="C293" t="str">
            <v>Fontes Estacionárias</v>
          </cell>
          <cell r="E293" t="str">
            <v>Residencial e Agricultura</v>
          </cell>
          <cell r="F293" t="str">
            <v>Óleo Combustível Pesado</v>
          </cell>
          <cell r="G293">
            <v>77.400000000000006</v>
          </cell>
          <cell r="I293" t="str">
            <v>kg CO₂</v>
          </cell>
          <cell r="J293" t="str">
            <v>GJ</v>
          </cell>
        </row>
        <row r="294">
          <cell r="C294" t="str">
            <v>Fontes Estacionárias</v>
          </cell>
          <cell r="E294" t="str">
            <v>Residencial e Agricultura</v>
          </cell>
          <cell r="F294" t="str">
            <v>Óleo Combustível Pesado</v>
          </cell>
          <cell r="G294">
            <v>0.01</v>
          </cell>
          <cell r="I294" t="str">
            <v>kg CH₄</v>
          </cell>
          <cell r="J294" t="str">
            <v>GJ</v>
          </cell>
        </row>
        <row r="295">
          <cell r="C295" t="str">
            <v>Fontes Estacionárias</v>
          </cell>
          <cell r="E295" t="str">
            <v>Residencial e Agricultura</v>
          </cell>
          <cell r="F295" t="str">
            <v>Óleo Combustível Pesado</v>
          </cell>
          <cell r="G295">
            <v>5.9999999999999995E-4</v>
          </cell>
          <cell r="I295" t="str">
            <v>kg N₂O</v>
          </cell>
          <cell r="J295" t="str">
            <v>GJ</v>
          </cell>
        </row>
        <row r="296">
          <cell r="C296" t="str">
            <v>Fontes Estacionárias</v>
          </cell>
          <cell r="E296" t="str">
            <v>Residencial e Agricultura</v>
          </cell>
          <cell r="F296" t="str">
            <v>Biodiesel</v>
          </cell>
          <cell r="G296">
            <v>70.8</v>
          </cell>
          <cell r="I296" t="str">
            <v>kg CO₂</v>
          </cell>
          <cell r="J296" t="str">
            <v>GJ</v>
          </cell>
        </row>
        <row r="297">
          <cell r="C297" t="str">
            <v>Fontes Estacionárias</v>
          </cell>
          <cell r="E297" t="str">
            <v>Residencial e Agricultura</v>
          </cell>
          <cell r="F297" t="str">
            <v>Biodiesel</v>
          </cell>
          <cell r="G297">
            <v>0.01</v>
          </cell>
          <cell r="I297" t="str">
            <v>kg CH₄</v>
          </cell>
          <cell r="J297" t="str">
            <v>GJ</v>
          </cell>
        </row>
        <row r="298">
          <cell r="C298" t="str">
            <v>Fontes Estacionárias</v>
          </cell>
          <cell r="E298" t="str">
            <v>Residencial e Agricultura</v>
          </cell>
          <cell r="F298" t="str">
            <v>Biodiesel</v>
          </cell>
          <cell r="G298">
            <v>5.9999999999999995E-4</v>
          </cell>
          <cell r="I298" t="str">
            <v>kg N₂O</v>
          </cell>
          <cell r="J298" t="str">
            <v>GJ</v>
          </cell>
        </row>
        <row r="299">
          <cell r="C299" t="str">
            <v>Fontes Estacionárias</v>
          </cell>
          <cell r="E299" t="str">
            <v>Residencial e Agricultura</v>
          </cell>
          <cell r="F299" t="str">
            <v>Etanol Anidro</v>
          </cell>
          <cell r="G299">
            <v>79.599999999999994</v>
          </cell>
          <cell r="I299" t="str">
            <v>kg CO₂</v>
          </cell>
          <cell r="J299" t="str">
            <v>GJ</v>
          </cell>
        </row>
        <row r="300">
          <cell r="C300" t="str">
            <v>Fontes Estacionárias</v>
          </cell>
          <cell r="E300" t="str">
            <v>Residencial e Agricultura</v>
          </cell>
          <cell r="F300" t="str">
            <v>Etanol Anidro</v>
          </cell>
          <cell r="G300">
            <v>0.01</v>
          </cell>
          <cell r="I300" t="str">
            <v>kg CH₄</v>
          </cell>
          <cell r="J300" t="str">
            <v>GJ</v>
          </cell>
        </row>
        <row r="301">
          <cell r="C301" t="str">
            <v>Fontes Estacionárias</v>
          </cell>
          <cell r="E301" t="str">
            <v>Residencial e Agricultura</v>
          </cell>
          <cell r="F301" t="str">
            <v>Etanol Anidro</v>
          </cell>
          <cell r="G301">
            <v>5.9999999999999995E-4</v>
          </cell>
          <cell r="I301" t="str">
            <v>kg N₂O</v>
          </cell>
          <cell r="J301" t="str">
            <v>GJ</v>
          </cell>
        </row>
        <row r="302">
          <cell r="C302" t="str">
            <v>Fontes Estacionárias</v>
          </cell>
          <cell r="E302" t="str">
            <v>Residencial e Agricultura</v>
          </cell>
          <cell r="F302" t="str">
            <v>Etanol Hidratado</v>
          </cell>
          <cell r="G302">
            <v>79.599999999999994</v>
          </cell>
          <cell r="I302" t="str">
            <v>kg CO₂</v>
          </cell>
          <cell r="J302" t="str">
            <v>GJ</v>
          </cell>
        </row>
        <row r="303">
          <cell r="C303" t="str">
            <v>Fontes Estacionárias</v>
          </cell>
          <cell r="E303" t="str">
            <v>Residencial e Agricultura</v>
          </cell>
          <cell r="F303" t="str">
            <v>Etanol Hidratado</v>
          </cell>
          <cell r="G303">
            <v>0.01</v>
          </cell>
          <cell r="I303" t="str">
            <v>kg CH₄</v>
          </cell>
          <cell r="J303" t="str">
            <v>GJ</v>
          </cell>
        </row>
        <row r="304">
          <cell r="C304" t="str">
            <v>Fontes Estacionárias</v>
          </cell>
          <cell r="E304" t="str">
            <v>Residencial e Agricultura</v>
          </cell>
          <cell r="F304" t="str">
            <v>Etanol Hidratado</v>
          </cell>
          <cell r="G304">
            <v>5.9999999999999995E-4</v>
          </cell>
          <cell r="I304" t="str">
            <v>kg N₂O</v>
          </cell>
          <cell r="J304" t="str">
            <v>GJ</v>
          </cell>
        </row>
        <row r="305">
          <cell r="C305" t="str">
            <v>Fontes Estacionárias</v>
          </cell>
          <cell r="E305" t="str">
            <v>Residencial e Agricultura</v>
          </cell>
          <cell r="F305" t="str">
            <v>Biomassa</v>
          </cell>
          <cell r="G305">
            <v>100</v>
          </cell>
          <cell r="I305" t="str">
            <v>kg CO₂</v>
          </cell>
          <cell r="J305" t="str">
            <v>GJ</v>
          </cell>
        </row>
        <row r="306">
          <cell r="C306" t="str">
            <v>Fontes Estacionárias</v>
          </cell>
          <cell r="E306" t="str">
            <v>Residencial e Agricultura</v>
          </cell>
          <cell r="F306" t="str">
            <v>Biomassa</v>
          </cell>
          <cell r="G306">
            <v>0.3</v>
          </cell>
          <cell r="I306" t="str">
            <v>kg CH₄</v>
          </cell>
          <cell r="J306" t="str">
            <v>GJ</v>
          </cell>
        </row>
        <row r="307">
          <cell r="C307" t="str">
            <v>Fontes Estacionárias</v>
          </cell>
          <cell r="E307" t="str">
            <v>Residencial e Agricultura</v>
          </cell>
          <cell r="F307" t="str">
            <v>Biomassa</v>
          </cell>
          <cell r="G307">
            <v>4.0000000000000001E-3</v>
          </cell>
          <cell r="I307" t="str">
            <v>kg N₂O</v>
          </cell>
          <cell r="J307" t="str">
            <v>GJ</v>
          </cell>
        </row>
        <row r="308">
          <cell r="C308" t="str">
            <v>Fontes Estacionárias</v>
          </cell>
          <cell r="E308" t="str">
            <v>Residencial e Agricultura</v>
          </cell>
          <cell r="F308" t="str">
            <v>Diesel B5</v>
          </cell>
          <cell r="G308">
            <v>70.703196053728391</v>
          </cell>
          <cell r="I308" t="str">
            <v>kg CO₂</v>
          </cell>
          <cell r="J308" t="str">
            <v>GJ</v>
          </cell>
        </row>
        <row r="309">
          <cell r="C309" t="str">
            <v>Fontes Estacionárias</v>
          </cell>
          <cell r="E309" t="str">
            <v>Residencial e Agricultura</v>
          </cell>
          <cell r="F309" t="str">
            <v>Diesel B5</v>
          </cell>
          <cell r="G309">
            <v>1.0000000000000002E-2</v>
          </cell>
          <cell r="I309" t="str">
            <v>kg CH₄</v>
          </cell>
          <cell r="J309" t="str">
            <v>GJ</v>
          </cell>
        </row>
        <row r="310">
          <cell r="C310" t="str">
            <v>Fontes Estacionárias</v>
          </cell>
          <cell r="E310" t="str">
            <v>Residencial e Agricultura</v>
          </cell>
          <cell r="F310" t="str">
            <v>Diesel B5</v>
          </cell>
          <cell r="G310">
            <v>5.9999999999999995E-4</v>
          </cell>
          <cell r="I310" t="str">
            <v>kg N₂O</v>
          </cell>
          <cell r="J310" t="str">
            <v>GJ</v>
          </cell>
        </row>
        <row r="311">
          <cell r="C311" t="str">
            <v>Fontes Estacionárias</v>
          </cell>
          <cell r="E311" t="str">
            <v>Residencial e Agricultura</v>
          </cell>
          <cell r="F311" t="str">
            <v>Óleo Diesel</v>
          </cell>
          <cell r="G311">
            <v>74.099999999999994</v>
          </cell>
          <cell r="I311" t="str">
            <v>kg CO₂</v>
          </cell>
          <cell r="J311" t="str">
            <v>GJ</v>
          </cell>
        </row>
        <row r="312">
          <cell r="C312" t="str">
            <v>Fontes Estacionárias</v>
          </cell>
          <cell r="E312" t="str">
            <v>Residencial e Agricultura</v>
          </cell>
          <cell r="F312" t="str">
            <v>Óleo Diesel</v>
          </cell>
          <cell r="G312">
            <v>0.01</v>
          </cell>
          <cell r="I312" t="str">
            <v>kg CH₄</v>
          </cell>
          <cell r="J312" t="str">
            <v>GJ</v>
          </cell>
        </row>
        <row r="313">
          <cell r="C313" t="str">
            <v>Fontes Estacionárias</v>
          </cell>
          <cell r="E313" t="str">
            <v>Residencial e Agricultura</v>
          </cell>
          <cell r="F313" t="str">
            <v>Óleo Diesel</v>
          </cell>
          <cell r="G313">
            <v>5.9999999999999995E-4</v>
          </cell>
          <cell r="I313" t="str">
            <v>kg N₂O</v>
          </cell>
          <cell r="J313" t="str">
            <v>GJ</v>
          </cell>
        </row>
        <row r="314">
          <cell r="C314" t="str">
            <v>Fontes Estacionárias</v>
          </cell>
          <cell r="E314" t="str">
            <v>Residencial e Agricultura</v>
          </cell>
          <cell r="F314" t="str">
            <v>Gasolina C</v>
          </cell>
          <cell r="G314">
            <v>57.417940409868059</v>
          </cell>
          <cell r="I314" t="str">
            <v>kg CO₂</v>
          </cell>
          <cell r="J314" t="str">
            <v>GJ</v>
          </cell>
        </row>
        <row r="315">
          <cell r="C315" t="str">
            <v>Fontes Estacionárias</v>
          </cell>
          <cell r="E315" t="str">
            <v>Residencial e Agricultura</v>
          </cell>
          <cell r="F315" t="str">
            <v>Gasolina C</v>
          </cell>
          <cell r="G315">
            <v>3.0000000000000001E-3</v>
          </cell>
          <cell r="I315" t="str">
            <v>kg CH₄</v>
          </cell>
          <cell r="J315" t="str">
            <v>GJ</v>
          </cell>
        </row>
        <row r="316">
          <cell r="C316" t="str">
            <v>Fontes Estacionárias</v>
          </cell>
          <cell r="E316" t="str">
            <v>Residencial e Agricultura</v>
          </cell>
          <cell r="F316" t="str">
            <v>Gasolina C</v>
          </cell>
          <cell r="G316">
            <v>5.9999999999999995E-4</v>
          </cell>
          <cell r="I316" t="str">
            <v>kg N₂O</v>
          </cell>
          <cell r="J316" t="str">
            <v>GJ</v>
          </cell>
        </row>
        <row r="317">
          <cell r="C317" t="str">
            <v>Fontes Estacionárias</v>
          </cell>
          <cell r="E317" t="str">
            <v>Residencial e Agricultura</v>
          </cell>
          <cell r="F317" t="str">
            <v>Gasolina A</v>
          </cell>
          <cell r="G317">
            <v>69.3</v>
          </cell>
          <cell r="I317" t="str">
            <v>kg CO₂</v>
          </cell>
          <cell r="J317" t="str">
            <v>GJ</v>
          </cell>
        </row>
        <row r="318">
          <cell r="C318" t="str">
            <v>Fontes Estacionárias</v>
          </cell>
          <cell r="E318" t="str">
            <v>Residencial e Agricultura</v>
          </cell>
          <cell r="F318" t="str">
            <v>Gasolina A</v>
          </cell>
          <cell r="G318">
            <v>0.01</v>
          </cell>
          <cell r="I318" t="str">
            <v>kg CH₄</v>
          </cell>
          <cell r="J318" t="str">
            <v>GJ</v>
          </cell>
        </row>
        <row r="319">
          <cell r="C319" t="str">
            <v>Fontes Estacionárias</v>
          </cell>
          <cell r="E319" t="str">
            <v>Residencial e Agricultura</v>
          </cell>
          <cell r="F319" t="str">
            <v>Gasolina A</v>
          </cell>
          <cell r="G319">
            <v>5.9999999999999995E-4</v>
          </cell>
          <cell r="I319" t="str">
            <v>kg N₂O</v>
          </cell>
          <cell r="J319" t="str">
            <v>GJ</v>
          </cell>
        </row>
        <row r="320">
          <cell r="C320" t="str">
            <v>Fontes Estacionárias</v>
          </cell>
          <cell r="E320" t="str">
            <v>Residencial e Agricultura</v>
          </cell>
          <cell r="F320" t="str">
            <v>GLP</v>
          </cell>
          <cell r="G320">
            <v>63.1</v>
          </cell>
          <cell r="I320" t="str">
            <v>kg CO₂</v>
          </cell>
          <cell r="J320" t="str">
            <v>GJ</v>
          </cell>
        </row>
        <row r="321">
          <cell r="C321" t="str">
            <v>Fontes Estacionárias</v>
          </cell>
          <cell r="E321" t="str">
            <v>Residencial e Agricultura</v>
          </cell>
          <cell r="F321" t="str">
            <v>GLP</v>
          </cell>
          <cell r="G321">
            <v>5.0000000000000001E-3</v>
          </cell>
          <cell r="I321" t="str">
            <v>kg CH₄</v>
          </cell>
          <cell r="J321" t="str">
            <v>GJ</v>
          </cell>
        </row>
        <row r="322">
          <cell r="C322" t="str">
            <v>Fontes Estacionárias</v>
          </cell>
          <cell r="E322" t="str">
            <v>Residencial e Agricultura</v>
          </cell>
          <cell r="F322" t="str">
            <v>GLP</v>
          </cell>
          <cell r="G322">
            <v>1E-4</v>
          </cell>
          <cell r="I322" t="str">
            <v>kg N₂O</v>
          </cell>
          <cell r="J322" t="str">
            <v>GJ</v>
          </cell>
        </row>
        <row r="323">
          <cell r="C323" t="str">
            <v>Fontes Estacionárias</v>
          </cell>
          <cell r="E323" t="str">
            <v>Residencial e Agricultura</v>
          </cell>
          <cell r="F323" t="str">
            <v>Carvão Vegetal</v>
          </cell>
          <cell r="G323">
            <v>112</v>
          </cell>
          <cell r="I323" t="str">
            <v>kg CO₂</v>
          </cell>
          <cell r="J323" t="str">
            <v>GJ</v>
          </cell>
        </row>
        <row r="324">
          <cell r="C324" t="str">
            <v>Fontes Estacionárias</v>
          </cell>
          <cell r="E324" t="str">
            <v>Residencial e Agricultura</v>
          </cell>
          <cell r="F324" t="str">
            <v>Carvão Vegetal</v>
          </cell>
          <cell r="G324">
            <v>0.2</v>
          </cell>
          <cell r="I324" t="str">
            <v>kg CH₄</v>
          </cell>
          <cell r="J324" t="str">
            <v>GJ</v>
          </cell>
        </row>
        <row r="325">
          <cell r="C325" t="str">
            <v>Fontes Estacionárias</v>
          </cell>
          <cell r="E325" t="str">
            <v>Residencial e Agricultura</v>
          </cell>
          <cell r="F325" t="str">
            <v>Carvão Vegetal</v>
          </cell>
          <cell r="G325">
            <v>1E-3</v>
          </cell>
          <cell r="I325" t="str">
            <v>kg N₂O</v>
          </cell>
          <cell r="J325" t="str">
            <v>GJ</v>
          </cell>
        </row>
        <row r="326">
          <cell r="C326" t="str">
            <v>Fontes Estacionárias</v>
          </cell>
          <cell r="E326" t="str">
            <v>Residencial e Agricultura</v>
          </cell>
          <cell r="F326" t="str">
            <v>Gás Natural</v>
          </cell>
          <cell r="G326">
            <v>56.1</v>
          </cell>
          <cell r="I326" t="str">
            <v>kg CO₂</v>
          </cell>
          <cell r="J326" t="str">
            <v>GJ</v>
          </cell>
        </row>
        <row r="327">
          <cell r="C327" t="str">
            <v>Fontes Estacionárias</v>
          </cell>
          <cell r="E327" t="str">
            <v>Residencial e Agricultura</v>
          </cell>
          <cell r="F327" t="str">
            <v>Gás Natural</v>
          </cell>
          <cell r="G327">
            <v>5.0000000000000001E-3</v>
          </cell>
          <cell r="I327" t="str">
            <v>kg CH₄</v>
          </cell>
          <cell r="J327" t="str">
            <v>GJ</v>
          </cell>
        </row>
        <row r="328">
          <cell r="C328" t="str">
            <v>Fontes Estacionárias</v>
          </cell>
          <cell r="E328" t="str">
            <v>Residencial e Agricultura</v>
          </cell>
          <cell r="F328" t="str">
            <v>Gás Natural</v>
          </cell>
          <cell r="G328">
            <v>1E-4</v>
          </cell>
          <cell r="I328" t="str">
            <v>kg N₂O</v>
          </cell>
          <cell r="J328" t="str">
            <v>GJ</v>
          </cell>
        </row>
        <row r="329">
          <cell r="C329" t="str">
            <v>Fontes Estacionárias</v>
          </cell>
          <cell r="E329" t="str">
            <v>Residencial e Agricultura</v>
          </cell>
          <cell r="F329" t="str">
            <v>Carvão (Sub-Bit)</v>
          </cell>
          <cell r="G329">
            <v>96.1</v>
          </cell>
          <cell r="I329" t="str">
            <v>kg CO₂</v>
          </cell>
          <cell r="J329" t="str">
            <v>GJ</v>
          </cell>
        </row>
        <row r="330">
          <cell r="C330" t="str">
            <v>Fontes Estacionárias</v>
          </cell>
          <cell r="E330" t="str">
            <v>Residencial e Agricultura</v>
          </cell>
          <cell r="F330" t="str">
            <v>Carvão (Sub-Bit)</v>
          </cell>
          <cell r="G330">
            <v>0.01</v>
          </cell>
          <cell r="I330" t="str">
            <v>kg CH₄</v>
          </cell>
          <cell r="J330" t="str">
            <v>GJ</v>
          </cell>
        </row>
        <row r="331">
          <cell r="C331" t="str">
            <v>Fontes Estacionárias</v>
          </cell>
          <cell r="E331" t="str">
            <v>Residencial e Agricultura</v>
          </cell>
          <cell r="F331" t="str">
            <v>Carvão (Sub-Bit)</v>
          </cell>
          <cell r="G331">
            <v>1.5E-3</v>
          </cell>
          <cell r="I331" t="str">
            <v>kg N₂O</v>
          </cell>
          <cell r="J331" t="str">
            <v>GJ</v>
          </cell>
        </row>
        <row r="332">
          <cell r="C332" t="str">
            <v>Fontes Estacionárias</v>
          </cell>
          <cell r="E332" t="str">
            <v>Residencial e Agricultura</v>
          </cell>
          <cell r="F332" t="str">
            <v>Licor Negro</v>
          </cell>
          <cell r="G332">
            <v>95.3</v>
          </cell>
          <cell r="I332" t="str">
            <v>kg CO₂</v>
          </cell>
          <cell r="J332" t="str">
            <v>GJ</v>
          </cell>
        </row>
        <row r="333">
          <cell r="C333" t="str">
            <v>Fontes Estacionárias</v>
          </cell>
          <cell r="E333" t="str">
            <v>Residencial e Agricultura</v>
          </cell>
          <cell r="F333" t="str">
            <v>Licor Negro</v>
          </cell>
          <cell r="G333">
            <v>3.0000000000000001E-3</v>
          </cell>
          <cell r="I333" t="str">
            <v>kg CH₄</v>
          </cell>
          <cell r="J333" t="str">
            <v>GJ</v>
          </cell>
        </row>
        <row r="334">
          <cell r="C334" t="str">
            <v>Fontes Estacionárias</v>
          </cell>
          <cell r="E334" t="str">
            <v>Residencial e Agricultura</v>
          </cell>
          <cell r="F334" t="str">
            <v>Licor Negro</v>
          </cell>
          <cell r="G334">
            <v>2E-3</v>
          </cell>
          <cell r="I334" t="str">
            <v>kg N₂O</v>
          </cell>
          <cell r="J334" t="str">
            <v>GJ</v>
          </cell>
        </row>
        <row r="335">
          <cell r="C335" t="str">
            <v>Fontes Estacionárias</v>
          </cell>
          <cell r="E335" t="str">
            <v>Residencial e Agricultura</v>
          </cell>
          <cell r="F335" t="str">
            <v>Resíduo de madeira</v>
          </cell>
          <cell r="G335">
            <v>112</v>
          </cell>
          <cell r="I335" t="str">
            <v>kg CO₂</v>
          </cell>
          <cell r="J335" t="str">
            <v>GJ</v>
          </cell>
        </row>
        <row r="336">
          <cell r="C336" t="str">
            <v>Fontes Estacionárias</v>
          </cell>
          <cell r="E336" t="str">
            <v>Residencial e Agricultura</v>
          </cell>
          <cell r="F336" t="str">
            <v>Resíduo de madeira</v>
          </cell>
          <cell r="G336">
            <v>0.3</v>
          </cell>
          <cell r="I336" t="str">
            <v>kg CH₄</v>
          </cell>
          <cell r="J336" t="str">
            <v>GJ</v>
          </cell>
        </row>
        <row r="337">
          <cell r="C337" t="str">
            <v>Fontes Estacionárias</v>
          </cell>
          <cell r="E337" t="str">
            <v>Residencial e Agricultura</v>
          </cell>
          <cell r="F337" t="str">
            <v>Resíduo de madeira</v>
          </cell>
          <cell r="G337">
            <v>4.0000000000000001E-3</v>
          </cell>
          <cell r="I337" t="str">
            <v>kg N₂O</v>
          </cell>
          <cell r="J337" t="str">
            <v>GJ</v>
          </cell>
        </row>
        <row r="338">
          <cell r="C338" t="str">
            <v>Fontes Estacionárias</v>
          </cell>
          <cell r="E338" t="str">
            <v>Residencial e Agricultura</v>
          </cell>
          <cell r="F338" t="str">
            <v>Querosene</v>
          </cell>
          <cell r="G338">
            <v>71.900000000000006</v>
          </cell>
          <cell r="I338" t="str">
            <v>kg CO₂</v>
          </cell>
          <cell r="J338" t="str">
            <v>GJ</v>
          </cell>
        </row>
        <row r="339">
          <cell r="C339" t="str">
            <v>Fontes Estacionárias</v>
          </cell>
          <cell r="E339" t="str">
            <v>Residencial e Agricultura</v>
          </cell>
          <cell r="F339" t="str">
            <v>Querosene</v>
          </cell>
          <cell r="G339">
            <v>0.01</v>
          </cell>
          <cell r="I339" t="str">
            <v>kg CH₄</v>
          </cell>
          <cell r="J339" t="str">
            <v>GJ</v>
          </cell>
        </row>
        <row r="340">
          <cell r="C340" t="str">
            <v>Fontes Estacionárias</v>
          </cell>
          <cell r="E340" t="str">
            <v>Residencial e Agricultura</v>
          </cell>
          <cell r="F340" t="str">
            <v>Querosene</v>
          </cell>
          <cell r="G340">
            <v>5.9999999999999995E-4</v>
          </cell>
          <cell r="I340" t="str">
            <v>kg N₂O</v>
          </cell>
          <cell r="J340" t="str">
            <v>GJ</v>
          </cell>
        </row>
        <row r="341">
          <cell r="C341" t="str">
            <v>Fontes Estacionárias</v>
          </cell>
          <cell r="E341" t="str">
            <v>N/A</v>
          </cell>
          <cell r="F341" t="str">
            <v>Acetileno</v>
          </cell>
          <cell r="G341">
            <v>3.3846153846153846</v>
          </cell>
          <cell r="I341" t="str">
            <v>kg CO₂</v>
          </cell>
          <cell r="J341" t="str">
            <v>kg</v>
          </cell>
        </row>
        <row r="342">
          <cell r="C342" t="str">
            <v>Fontes Estacionárias</v>
          </cell>
          <cell r="E342" t="str">
            <v>N/A</v>
          </cell>
          <cell r="F342" t="str">
            <v>Acetileno</v>
          </cell>
          <cell r="G342">
            <v>0</v>
          </cell>
          <cell r="I342" t="str">
            <v>kg CH₄</v>
          </cell>
          <cell r="J342" t="str">
            <v>kg</v>
          </cell>
        </row>
        <row r="343">
          <cell r="C343" t="str">
            <v>Fontes Estacionárias</v>
          </cell>
          <cell r="E343" t="str">
            <v>N/A</v>
          </cell>
          <cell r="F343" t="str">
            <v>Acetileno</v>
          </cell>
          <cell r="G343">
            <v>0</v>
          </cell>
          <cell r="I343" t="str">
            <v>kg N₂O</v>
          </cell>
          <cell r="J343" t="str">
            <v>kg</v>
          </cell>
        </row>
        <row r="344">
          <cell r="C344" t="str">
            <v>Fontes Estacionárias</v>
          </cell>
          <cell r="E344" t="str">
            <v>N/A</v>
          </cell>
          <cell r="F344" t="str">
            <v>Acetileno</v>
          </cell>
          <cell r="G344">
            <v>3384.6153846153848</v>
          </cell>
          <cell r="I344" t="str">
            <v>kg CO₂</v>
          </cell>
          <cell r="J344" t="str">
            <v>t</v>
          </cell>
        </row>
        <row r="345">
          <cell r="C345" t="str">
            <v>Fontes Estacionárias</v>
          </cell>
          <cell r="E345" t="str">
            <v>N/A</v>
          </cell>
          <cell r="F345" t="str">
            <v>Acetileno</v>
          </cell>
          <cell r="G345">
            <v>0</v>
          </cell>
          <cell r="I345" t="str">
            <v>kg CH₄</v>
          </cell>
          <cell r="J345" t="str">
            <v>t</v>
          </cell>
        </row>
        <row r="346">
          <cell r="C346" t="str">
            <v>Fontes Estacionárias</v>
          </cell>
          <cell r="E346" t="str">
            <v>N/A</v>
          </cell>
          <cell r="F346" t="str">
            <v>Acetileno</v>
          </cell>
          <cell r="G346">
            <v>0</v>
          </cell>
          <cell r="I346" t="str">
            <v>kg N₂O</v>
          </cell>
          <cell r="J346" t="str">
            <v>t</v>
          </cell>
        </row>
        <row r="347">
          <cell r="C347" t="str">
            <v>Fontes Estacionárias</v>
          </cell>
          <cell r="E347" t="str">
            <v>N/A</v>
          </cell>
          <cell r="F347" t="str">
            <v>Acetileno</v>
          </cell>
          <cell r="G347">
            <v>3.7467692307692304</v>
          </cell>
          <cell r="I347" t="str">
            <v>kg CO₂</v>
          </cell>
          <cell r="J347" t="str">
            <v>m3</v>
          </cell>
        </row>
        <row r="348">
          <cell r="C348" t="str">
            <v>Fontes Estacionárias</v>
          </cell>
          <cell r="E348" t="str">
            <v>N/A</v>
          </cell>
          <cell r="F348" t="str">
            <v>Acetileno</v>
          </cell>
          <cell r="G348">
            <v>0</v>
          </cell>
          <cell r="I348" t="str">
            <v>kg CH₄</v>
          </cell>
          <cell r="J348" t="str">
            <v>m3</v>
          </cell>
        </row>
        <row r="349">
          <cell r="C349" t="str">
            <v>Fontes Estacionárias</v>
          </cell>
          <cell r="E349" t="str">
            <v>N/A</v>
          </cell>
          <cell r="F349" t="str">
            <v>Acetileno</v>
          </cell>
          <cell r="G349">
            <v>0</v>
          </cell>
          <cell r="I349" t="str">
            <v>kg N₂O</v>
          </cell>
          <cell r="J349" t="str">
            <v>m3</v>
          </cell>
        </row>
        <row r="350">
          <cell r="C350" t="str">
            <v>Fontes Estacionárias</v>
          </cell>
          <cell r="E350" t="str">
            <v>Residencial e Agricultura</v>
          </cell>
          <cell r="F350" t="str">
            <v>Eletricidade Comprada Janeiro</v>
          </cell>
          <cell r="G350">
            <v>31.972222222222221</v>
          </cell>
          <cell r="I350" t="str">
            <v>kg CO₂</v>
          </cell>
          <cell r="J350" t="str">
            <v>GJ</v>
          </cell>
        </row>
        <row r="351">
          <cell r="C351" t="str">
            <v>Fontes Estacionárias</v>
          </cell>
          <cell r="E351" t="str">
            <v>Residencial e Agricultura</v>
          </cell>
          <cell r="F351" t="str">
            <v>Eletricidade Comprada Fevereiro</v>
          </cell>
          <cell r="G351">
            <v>30.277777777777779</v>
          </cell>
          <cell r="I351" t="str">
            <v>kg CO₂</v>
          </cell>
          <cell r="J351" t="str">
            <v>GJ</v>
          </cell>
        </row>
        <row r="352">
          <cell r="C352" t="str">
            <v>Fontes Estacionárias</v>
          </cell>
          <cell r="E352" t="str">
            <v>Residencial e Agricultura</v>
          </cell>
          <cell r="F352" t="str">
            <v>Eletricidade Comprada Março</v>
          </cell>
          <cell r="G352">
            <v>27.25</v>
          </cell>
          <cell r="I352" t="str">
            <v>kg CO₂</v>
          </cell>
          <cell r="J352" t="str">
            <v>GJ</v>
          </cell>
        </row>
        <row r="353">
          <cell r="C353" t="str">
            <v>Fontes Estacionárias</v>
          </cell>
          <cell r="E353" t="str">
            <v>Residencial e Agricultura</v>
          </cell>
          <cell r="F353" t="str">
            <v>Eletricidade Comprada Abril</v>
          </cell>
          <cell r="G353">
            <v>26.638888888888889</v>
          </cell>
          <cell r="I353" t="str">
            <v>kg CO₂</v>
          </cell>
          <cell r="J353" t="str">
            <v>GJ</v>
          </cell>
        </row>
        <row r="354">
          <cell r="C354" t="str">
            <v>Fontes Estacionárias</v>
          </cell>
          <cell r="E354" t="str">
            <v>Residencial e Agricultura</v>
          </cell>
          <cell r="F354" t="str">
            <v>Eletricidade Comprada Maio</v>
          </cell>
          <cell r="G354">
            <v>31.972222222222221</v>
          </cell>
          <cell r="I354" t="str">
            <v>kg CO₂</v>
          </cell>
          <cell r="J354" t="str">
            <v>GJ</v>
          </cell>
        </row>
        <row r="355">
          <cell r="C355" t="str">
            <v>Fontes Estacionárias</v>
          </cell>
          <cell r="E355" t="str">
            <v>Residencial e Agricultura</v>
          </cell>
          <cell r="F355" t="str">
            <v>Eletricidade Comprada Junho</v>
          </cell>
          <cell r="G355">
            <v>29.972222222222218</v>
          </cell>
          <cell r="I355" t="str">
            <v>kg CO₂</v>
          </cell>
          <cell r="J355" t="str">
            <v>GJ</v>
          </cell>
        </row>
        <row r="356">
          <cell r="C356" t="str">
            <v>Fontes Estacionárias</v>
          </cell>
          <cell r="E356" t="str">
            <v>Residencial e Agricultura</v>
          </cell>
          <cell r="F356" t="str">
            <v>Eletricidade Comprada Julho</v>
          </cell>
          <cell r="G356">
            <v>23.277777777777775</v>
          </cell>
          <cell r="I356" t="str">
            <v>kg CO₂</v>
          </cell>
          <cell r="J356" t="str">
            <v>GJ</v>
          </cell>
        </row>
        <row r="357">
          <cell r="C357" t="str">
            <v>Fontes Estacionárias</v>
          </cell>
          <cell r="E357" t="str">
            <v>Residencial e Agricultura</v>
          </cell>
          <cell r="F357" t="str">
            <v>Eletricidade Comprada Agosto</v>
          </cell>
          <cell r="G357">
            <v>23.138888888888889</v>
          </cell>
          <cell r="I357" t="str">
            <v>kg CO₂</v>
          </cell>
          <cell r="J357" t="str">
            <v>GJ</v>
          </cell>
        </row>
        <row r="358">
          <cell r="C358" t="str">
            <v>Fontes Estacionárias</v>
          </cell>
          <cell r="E358" t="str">
            <v>Residencial e Agricultura</v>
          </cell>
          <cell r="F358" t="str">
            <v>Eletricidade Comprada Setembro</v>
          </cell>
          <cell r="G358">
            <v>23.333333333333332</v>
          </cell>
          <cell r="I358" t="str">
            <v>kg CO₂</v>
          </cell>
          <cell r="J358" t="str">
            <v>GJ</v>
          </cell>
        </row>
        <row r="359">
          <cell r="C359" t="str">
            <v>Fontes Estacionárias</v>
          </cell>
          <cell r="E359" t="str">
            <v>Residencial e Agricultura</v>
          </cell>
          <cell r="F359" t="str">
            <v>Eletricidade Comprada Outubro</v>
          </cell>
          <cell r="G359">
            <v>23.083333333333332</v>
          </cell>
          <cell r="I359" t="str">
            <v>kg CO₂</v>
          </cell>
          <cell r="J359" t="str">
            <v>GJ</v>
          </cell>
        </row>
        <row r="360">
          <cell r="C360" t="str">
            <v>Fontes Estacionárias</v>
          </cell>
          <cell r="E360" t="str">
            <v>Residencial e Agricultura</v>
          </cell>
          <cell r="F360" t="str">
            <v>Eletricidade Comprada Novembro</v>
          </cell>
          <cell r="G360">
            <v>25.833333333333332</v>
          </cell>
          <cell r="I360" t="str">
            <v>kg CO₂</v>
          </cell>
          <cell r="J360" t="str">
            <v>GJ</v>
          </cell>
        </row>
        <row r="361">
          <cell r="C361" t="str">
            <v>Fontes Estacionárias</v>
          </cell>
          <cell r="E361" t="str">
            <v>Residencial e Agricultura</v>
          </cell>
          <cell r="F361" t="str">
            <v>Eletricidade Comprada Dezembro</v>
          </cell>
          <cell r="G361">
            <v>23.361111111111111</v>
          </cell>
          <cell r="I361" t="str">
            <v>kg CO₂</v>
          </cell>
          <cell r="J361" t="str">
            <v>GJ</v>
          </cell>
        </row>
        <row r="362">
          <cell r="C362" t="str">
            <v>Fontes Estacionárias</v>
          </cell>
          <cell r="E362" t="str">
            <v>Residencial e Agricultura</v>
          </cell>
          <cell r="F362" t="str">
            <v>Eletricidade Comprada</v>
          </cell>
          <cell r="G362">
            <v>26.675925925925927</v>
          </cell>
          <cell r="I362" t="str">
            <v>kg CO₂</v>
          </cell>
          <cell r="J362" t="str">
            <v>GJ</v>
          </cell>
        </row>
        <row r="363">
          <cell r="C363" t="str">
            <v>Fontes Estacionárias</v>
          </cell>
          <cell r="E363" t="str">
            <v>Residencial e Agricultura</v>
          </cell>
          <cell r="F363" t="str">
            <v>Eletricidade Comprada</v>
          </cell>
          <cell r="G363">
            <v>0</v>
          </cell>
          <cell r="I363" t="str">
            <v>kg CH₄</v>
          </cell>
          <cell r="J363" t="str">
            <v>GJ</v>
          </cell>
        </row>
        <row r="364">
          <cell r="C364" t="str">
            <v>Fontes Estacionárias</v>
          </cell>
          <cell r="E364" t="str">
            <v>Residencial e Agricultura</v>
          </cell>
          <cell r="F364" t="str">
            <v>Eletricidade Comprada</v>
          </cell>
          <cell r="G364">
            <v>0</v>
          </cell>
          <cell r="I364" t="str">
            <v>kg N₂O</v>
          </cell>
          <cell r="J364" t="str">
            <v>GJ</v>
          </cell>
        </row>
        <row r="365">
          <cell r="C365" t="str">
            <v>Fontes Estacionárias</v>
          </cell>
          <cell r="E365" t="str">
            <v>Comercial e Institucional</v>
          </cell>
          <cell r="F365" t="str">
            <v>Eletricidade Comprada Janeiro</v>
          </cell>
          <cell r="G365">
            <v>31.972222222222221</v>
          </cell>
          <cell r="I365" t="str">
            <v>kg CO₂</v>
          </cell>
          <cell r="J365" t="str">
            <v>GJ</v>
          </cell>
        </row>
        <row r="366">
          <cell r="C366" t="str">
            <v>Fontes Estacionárias</v>
          </cell>
          <cell r="E366" t="str">
            <v>Comercial e Institucional</v>
          </cell>
          <cell r="F366" t="str">
            <v>Eletricidade Comprada Fevereiro</v>
          </cell>
          <cell r="G366">
            <v>30.277777777777779</v>
          </cell>
          <cell r="I366" t="str">
            <v>kg CO₂</v>
          </cell>
          <cell r="J366" t="str">
            <v>GJ</v>
          </cell>
        </row>
        <row r="367">
          <cell r="C367" t="str">
            <v>Fontes Estacionárias</v>
          </cell>
          <cell r="E367" t="str">
            <v>Comercial e Institucional</v>
          </cell>
          <cell r="F367" t="str">
            <v>Eletricidade Comprada Março</v>
          </cell>
          <cell r="G367">
            <v>27.25</v>
          </cell>
          <cell r="I367" t="str">
            <v>kg CO₂</v>
          </cell>
          <cell r="J367" t="str">
            <v>GJ</v>
          </cell>
        </row>
        <row r="368">
          <cell r="C368" t="str">
            <v>Fontes Estacionárias</v>
          </cell>
          <cell r="E368" t="str">
            <v>Comercial e Institucional</v>
          </cell>
          <cell r="F368" t="str">
            <v>Eletricidade Comprada Abril</v>
          </cell>
          <cell r="G368">
            <v>26.638888888888889</v>
          </cell>
          <cell r="I368" t="str">
            <v>kg CO₂</v>
          </cell>
          <cell r="J368" t="str">
            <v>GJ</v>
          </cell>
        </row>
        <row r="369">
          <cell r="C369" t="str">
            <v>Fontes Estacionárias</v>
          </cell>
          <cell r="E369" t="str">
            <v>Comercial e Institucional</v>
          </cell>
          <cell r="F369" t="str">
            <v>Eletricidade Comprada Maio</v>
          </cell>
          <cell r="G369">
            <v>31.972222222222221</v>
          </cell>
          <cell r="I369" t="str">
            <v>kg CO₂</v>
          </cell>
          <cell r="J369" t="str">
            <v>GJ</v>
          </cell>
        </row>
        <row r="370">
          <cell r="C370" t="str">
            <v>Fontes Estacionárias</v>
          </cell>
          <cell r="E370" t="str">
            <v>Comercial e Institucional</v>
          </cell>
          <cell r="F370" t="str">
            <v>Eletricidade Comprada Junho</v>
          </cell>
          <cell r="G370">
            <v>29.972222222222218</v>
          </cell>
          <cell r="I370" t="str">
            <v>kg CO₂</v>
          </cell>
          <cell r="J370" t="str">
            <v>GJ</v>
          </cell>
        </row>
        <row r="371">
          <cell r="C371" t="str">
            <v>Fontes Estacionárias</v>
          </cell>
          <cell r="E371" t="str">
            <v>Comercial e Institucional</v>
          </cell>
          <cell r="F371" t="str">
            <v>Eletricidade Comprada Julho</v>
          </cell>
          <cell r="G371">
            <v>23.277777777777775</v>
          </cell>
          <cell r="I371" t="str">
            <v>kg CO₂</v>
          </cell>
          <cell r="J371" t="str">
            <v>GJ</v>
          </cell>
        </row>
        <row r="372">
          <cell r="C372" t="str">
            <v>Fontes Estacionárias</v>
          </cell>
          <cell r="E372" t="str">
            <v>Comercial e Institucional</v>
          </cell>
          <cell r="F372" t="str">
            <v>Eletricidade Comprada Agosto</v>
          </cell>
          <cell r="G372">
            <v>23.138888888888889</v>
          </cell>
          <cell r="I372" t="str">
            <v>kg CO₂</v>
          </cell>
          <cell r="J372" t="str">
            <v>GJ</v>
          </cell>
        </row>
        <row r="373">
          <cell r="C373" t="str">
            <v>Fontes Estacionárias</v>
          </cell>
          <cell r="E373" t="str">
            <v>Comercial e Institucional</v>
          </cell>
          <cell r="F373" t="str">
            <v>Eletricidade Comprada Setembro</v>
          </cell>
          <cell r="G373">
            <v>23.333333333333332</v>
          </cell>
          <cell r="I373" t="str">
            <v>kg CO₂</v>
          </cell>
          <cell r="J373" t="str">
            <v>GJ</v>
          </cell>
        </row>
        <row r="374">
          <cell r="C374" t="str">
            <v>Fontes Estacionárias</v>
          </cell>
          <cell r="E374" t="str">
            <v>Comercial e Institucional</v>
          </cell>
          <cell r="F374" t="str">
            <v>Eletricidade Comprada Outubro</v>
          </cell>
          <cell r="G374">
            <v>23.083333333333332</v>
          </cell>
          <cell r="I374" t="str">
            <v>kg CO₂</v>
          </cell>
          <cell r="J374" t="str">
            <v>GJ</v>
          </cell>
        </row>
        <row r="375">
          <cell r="C375" t="str">
            <v>Fontes Estacionárias</v>
          </cell>
          <cell r="E375" t="str">
            <v>Comercial e Institucional</v>
          </cell>
          <cell r="F375" t="str">
            <v>Eletricidade Comprada Novembro</v>
          </cell>
          <cell r="G375">
            <v>25.833333333333332</v>
          </cell>
          <cell r="I375" t="str">
            <v>kg CO₂</v>
          </cell>
          <cell r="J375" t="str">
            <v>GJ</v>
          </cell>
        </row>
        <row r="376">
          <cell r="C376" t="str">
            <v>Fontes Estacionárias</v>
          </cell>
          <cell r="E376" t="str">
            <v>Comercial e Institucional</v>
          </cell>
          <cell r="F376" t="str">
            <v>Eletricidade Comprada Dezembro</v>
          </cell>
          <cell r="G376">
            <v>23.361111111111111</v>
          </cell>
          <cell r="I376" t="str">
            <v>kg CO₂</v>
          </cell>
          <cell r="J376" t="str">
            <v>GJ</v>
          </cell>
        </row>
        <row r="377">
          <cell r="C377" t="str">
            <v>Fontes Estacionárias</v>
          </cell>
          <cell r="E377" t="str">
            <v>Comercial e Institucional</v>
          </cell>
          <cell r="F377" t="str">
            <v>Eletricidade Comprada</v>
          </cell>
          <cell r="G377">
            <v>26.675925925925927</v>
          </cell>
          <cell r="I377" t="str">
            <v>kg CO₂</v>
          </cell>
          <cell r="J377" t="str">
            <v>GJ</v>
          </cell>
        </row>
        <row r="378">
          <cell r="C378" t="str">
            <v>Fontes Estacionárias</v>
          </cell>
          <cell r="E378" t="str">
            <v>Comercial e Institucional</v>
          </cell>
          <cell r="F378" t="str">
            <v>Eletricidade Comprada</v>
          </cell>
          <cell r="G378">
            <v>0</v>
          </cell>
          <cell r="I378" t="str">
            <v>kg CH₄</v>
          </cell>
          <cell r="J378" t="str">
            <v>GJ</v>
          </cell>
        </row>
        <row r="379">
          <cell r="C379" t="str">
            <v>Fontes Estacionárias</v>
          </cell>
          <cell r="E379" t="str">
            <v>Comercial e Institucional</v>
          </cell>
          <cell r="F379" t="str">
            <v>Eletricidade Comprada</v>
          </cell>
          <cell r="G379">
            <v>0</v>
          </cell>
          <cell r="I379" t="str">
            <v>kg N₂O</v>
          </cell>
          <cell r="J379" t="str">
            <v>GJ</v>
          </cell>
        </row>
        <row r="380">
          <cell r="C380" t="str">
            <v>Fontes Estacionárias</v>
          </cell>
          <cell r="E380" t="str">
            <v>Construção e Manufatura</v>
          </cell>
          <cell r="F380" t="str">
            <v>Eletricidade Comprada Janeiro</v>
          </cell>
          <cell r="G380">
            <v>31.972222222222221</v>
          </cell>
          <cell r="I380" t="str">
            <v>kg CO₂</v>
          </cell>
          <cell r="J380" t="str">
            <v>GJ</v>
          </cell>
        </row>
        <row r="381">
          <cell r="C381" t="str">
            <v>Fontes Estacionárias</v>
          </cell>
          <cell r="E381" t="str">
            <v>Construção e Manufatura</v>
          </cell>
          <cell r="F381" t="str">
            <v>Eletricidade Comprada Fevereiro</v>
          </cell>
          <cell r="G381">
            <v>30.277777777777779</v>
          </cell>
          <cell r="I381" t="str">
            <v>kg CO₂</v>
          </cell>
          <cell r="J381" t="str">
            <v>GJ</v>
          </cell>
        </row>
        <row r="382">
          <cell r="C382" t="str">
            <v>Fontes Estacionárias</v>
          </cell>
          <cell r="E382" t="str">
            <v>Construção e Manufatura</v>
          </cell>
          <cell r="F382" t="str">
            <v>Eletricidade Comprada Março</v>
          </cell>
          <cell r="G382">
            <v>27.25</v>
          </cell>
          <cell r="I382" t="str">
            <v>kg CO₂</v>
          </cell>
          <cell r="J382" t="str">
            <v>GJ</v>
          </cell>
        </row>
        <row r="383">
          <cell r="C383" t="str">
            <v>Fontes Estacionárias</v>
          </cell>
          <cell r="E383" t="str">
            <v>Construção e Manufatura</v>
          </cell>
          <cell r="F383" t="str">
            <v>Eletricidade Comprada Abril</v>
          </cell>
          <cell r="G383">
            <v>26.638888888888889</v>
          </cell>
          <cell r="I383" t="str">
            <v>kg CO₂</v>
          </cell>
          <cell r="J383" t="str">
            <v>GJ</v>
          </cell>
        </row>
        <row r="384">
          <cell r="C384" t="str">
            <v>Fontes Estacionárias</v>
          </cell>
          <cell r="E384" t="str">
            <v>Construção e Manufatura</v>
          </cell>
          <cell r="F384" t="str">
            <v>Eletricidade Comprada Maio</v>
          </cell>
          <cell r="G384">
            <v>31.972222222222221</v>
          </cell>
          <cell r="I384" t="str">
            <v>kg CO₂</v>
          </cell>
          <cell r="J384" t="str">
            <v>GJ</v>
          </cell>
        </row>
        <row r="385">
          <cell r="C385" t="str">
            <v>Fontes Estacionárias</v>
          </cell>
          <cell r="E385" t="str">
            <v>Construção e Manufatura</v>
          </cell>
          <cell r="F385" t="str">
            <v>Eletricidade Comprada Junho</v>
          </cell>
          <cell r="G385">
            <v>29.972222222222218</v>
          </cell>
          <cell r="I385" t="str">
            <v>kg CO₂</v>
          </cell>
          <cell r="J385" t="str">
            <v>GJ</v>
          </cell>
        </row>
        <row r="386">
          <cell r="C386" t="str">
            <v>Fontes Estacionárias</v>
          </cell>
          <cell r="E386" t="str">
            <v>Construção e Manufatura</v>
          </cell>
          <cell r="F386" t="str">
            <v>Eletricidade Comprada Julho</v>
          </cell>
          <cell r="G386">
            <v>23.277777777777775</v>
          </cell>
          <cell r="I386" t="str">
            <v>kg CO₂</v>
          </cell>
          <cell r="J386" t="str">
            <v>GJ</v>
          </cell>
        </row>
        <row r="387">
          <cell r="C387" t="str">
            <v>Fontes Estacionárias</v>
          </cell>
          <cell r="E387" t="str">
            <v>Construção e Manufatura</v>
          </cell>
          <cell r="F387" t="str">
            <v>Eletricidade Comprada Agosto</v>
          </cell>
          <cell r="G387">
            <v>23.138888888888889</v>
          </cell>
          <cell r="I387" t="str">
            <v>kg CO₂</v>
          </cell>
          <cell r="J387" t="str">
            <v>GJ</v>
          </cell>
        </row>
        <row r="388">
          <cell r="C388" t="str">
            <v>Fontes Estacionárias</v>
          </cell>
          <cell r="E388" t="str">
            <v>Construção e Manufatura</v>
          </cell>
          <cell r="F388" t="str">
            <v>Eletricidade Comprada Setembro</v>
          </cell>
          <cell r="G388">
            <v>23.333333333333332</v>
          </cell>
          <cell r="I388" t="str">
            <v>kg CO₂</v>
          </cell>
          <cell r="J388" t="str">
            <v>GJ</v>
          </cell>
        </row>
        <row r="389">
          <cell r="C389" t="str">
            <v>Fontes Estacionárias</v>
          </cell>
          <cell r="E389" t="str">
            <v>Construção e Manufatura</v>
          </cell>
          <cell r="F389" t="str">
            <v>Eletricidade Comprada Outubro</v>
          </cell>
          <cell r="G389">
            <v>23.083333333333332</v>
          </cell>
          <cell r="I389" t="str">
            <v>kg CO₂</v>
          </cell>
          <cell r="J389" t="str">
            <v>GJ</v>
          </cell>
        </row>
        <row r="390">
          <cell r="C390" t="str">
            <v>Fontes Estacionárias</v>
          </cell>
          <cell r="E390" t="str">
            <v>Construção e Manufatura</v>
          </cell>
          <cell r="F390" t="str">
            <v>Eletricidade Comprada Novembro</v>
          </cell>
          <cell r="G390">
            <v>25.833333333333332</v>
          </cell>
          <cell r="I390" t="str">
            <v>kg CO₂</v>
          </cell>
          <cell r="J390" t="str">
            <v>GJ</v>
          </cell>
        </row>
        <row r="391">
          <cell r="C391" t="str">
            <v>Fontes Estacionárias</v>
          </cell>
          <cell r="E391" t="str">
            <v>Construção e Manufatura</v>
          </cell>
          <cell r="F391" t="str">
            <v>Eletricidade Comprada Dezembro</v>
          </cell>
          <cell r="G391">
            <v>23.361111111111111</v>
          </cell>
          <cell r="I391" t="str">
            <v>kg CO₂</v>
          </cell>
          <cell r="J391" t="str">
            <v>GJ</v>
          </cell>
        </row>
        <row r="392">
          <cell r="C392" t="str">
            <v>Fontes Estacionárias</v>
          </cell>
          <cell r="E392" t="str">
            <v>Construção e Manufatura</v>
          </cell>
          <cell r="F392" t="str">
            <v>Eletricidade Comprada</v>
          </cell>
          <cell r="G392">
            <v>26.675925925925927</v>
          </cell>
          <cell r="I392" t="str">
            <v>kg CO₂</v>
          </cell>
          <cell r="J392" t="str">
            <v>GJ</v>
          </cell>
        </row>
        <row r="393">
          <cell r="C393" t="str">
            <v>Fontes Estacionárias</v>
          </cell>
          <cell r="E393" t="str">
            <v>Construção e Manufatura</v>
          </cell>
          <cell r="F393" t="str">
            <v>Eletricidade Comprada</v>
          </cell>
          <cell r="G393">
            <v>0</v>
          </cell>
          <cell r="I393" t="str">
            <v>kg CH₄</v>
          </cell>
          <cell r="J393" t="str">
            <v>GJ</v>
          </cell>
        </row>
        <row r="394">
          <cell r="C394" t="str">
            <v>Fontes Estacionárias</v>
          </cell>
          <cell r="E394" t="str">
            <v>Construção e Manufatura</v>
          </cell>
          <cell r="F394" t="str">
            <v>Eletricidade Comprada</v>
          </cell>
          <cell r="G394">
            <v>0</v>
          </cell>
          <cell r="I394" t="str">
            <v>kg N₂O</v>
          </cell>
          <cell r="J394" t="str">
            <v>GJ</v>
          </cell>
        </row>
        <row r="395">
          <cell r="C395" t="str">
            <v>Fontes Estacionárias</v>
          </cell>
          <cell r="E395" t="str">
            <v>Geração de Energia</v>
          </cell>
          <cell r="F395" t="str">
            <v>Eletricidade Comprada Janeiro</v>
          </cell>
          <cell r="G395">
            <v>31.972222222222221</v>
          </cell>
          <cell r="I395" t="str">
            <v>kg CO₂</v>
          </cell>
          <cell r="J395" t="str">
            <v>GJ</v>
          </cell>
        </row>
        <row r="396">
          <cell r="C396" t="str">
            <v>Fontes Estacionárias</v>
          </cell>
          <cell r="E396" t="str">
            <v>Geração de Energia</v>
          </cell>
          <cell r="F396" t="str">
            <v>Eletricidade Comprada Fevereiro</v>
          </cell>
          <cell r="G396">
            <v>30.277777777777779</v>
          </cell>
          <cell r="I396" t="str">
            <v>kg CO₂</v>
          </cell>
          <cell r="J396" t="str">
            <v>GJ</v>
          </cell>
        </row>
        <row r="397">
          <cell r="C397" t="str">
            <v>Fontes Estacionárias</v>
          </cell>
          <cell r="E397" t="str">
            <v>Geração de Energia</v>
          </cell>
          <cell r="F397" t="str">
            <v>Eletricidade Comprada Março</v>
          </cell>
          <cell r="G397">
            <v>27.25</v>
          </cell>
          <cell r="I397" t="str">
            <v>kg CO₂</v>
          </cell>
          <cell r="J397" t="str">
            <v>GJ</v>
          </cell>
        </row>
        <row r="398">
          <cell r="C398" t="str">
            <v>Fontes Estacionárias</v>
          </cell>
          <cell r="E398" t="str">
            <v>Geração de Energia</v>
          </cell>
          <cell r="F398" t="str">
            <v>Eletricidade Comprada Abril</v>
          </cell>
          <cell r="G398">
            <v>26.638888888888889</v>
          </cell>
          <cell r="I398" t="str">
            <v>kg CO₂</v>
          </cell>
          <cell r="J398" t="str">
            <v>GJ</v>
          </cell>
        </row>
        <row r="399">
          <cell r="C399" t="str">
            <v>Fontes Estacionárias</v>
          </cell>
          <cell r="E399" t="str">
            <v>Geração de Energia</v>
          </cell>
          <cell r="F399" t="str">
            <v>Eletricidade Comprada Maio</v>
          </cell>
          <cell r="G399">
            <v>31.972222222222221</v>
          </cell>
          <cell r="I399" t="str">
            <v>kg CO₂</v>
          </cell>
          <cell r="J399" t="str">
            <v>GJ</v>
          </cell>
        </row>
        <row r="400">
          <cell r="C400" t="str">
            <v>Fontes Estacionárias</v>
          </cell>
          <cell r="E400" t="str">
            <v>Geração de Energia</v>
          </cell>
          <cell r="F400" t="str">
            <v>Eletricidade Comprada Junho</v>
          </cell>
          <cell r="G400">
            <v>29.972222222222218</v>
          </cell>
          <cell r="I400" t="str">
            <v>kg CO₂</v>
          </cell>
          <cell r="J400" t="str">
            <v>GJ</v>
          </cell>
        </row>
        <row r="401">
          <cell r="C401" t="str">
            <v>Fontes Estacionárias</v>
          </cell>
          <cell r="E401" t="str">
            <v>Geração de Energia</v>
          </cell>
          <cell r="F401" t="str">
            <v>Eletricidade Comprada Julho</v>
          </cell>
          <cell r="G401">
            <v>23.277777777777775</v>
          </cell>
          <cell r="I401" t="str">
            <v>kg CO₂</v>
          </cell>
          <cell r="J401" t="str">
            <v>GJ</v>
          </cell>
        </row>
        <row r="402">
          <cell r="C402" t="str">
            <v>Fontes Estacionárias</v>
          </cell>
          <cell r="E402" t="str">
            <v>Geração de Energia</v>
          </cell>
          <cell r="F402" t="str">
            <v>Eletricidade Comprada Agosto</v>
          </cell>
          <cell r="G402">
            <v>23.138888888888889</v>
          </cell>
          <cell r="I402" t="str">
            <v>kg CO₂</v>
          </cell>
          <cell r="J402" t="str">
            <v>GJ</v>
          </cell>
        </row>
        <row r="403">
          <cell r="C403" t="str">
            <v>Fontes Estacionárias</v>
          </cell>
          <cell r="E403" t="str">
            <v>Geração de Energia</v>
          </cell>
          <cell r="F403" t="str">
            <v>Eletricidade Comprada Setembro</v>
          </cell>
          <cell r="G403">
            <v>23.333333333333332</v>
          </cell>
          <cell r="I403" t="str">
            <v>kg CO₂</v>
          </cell>
          <cell r="J403" t="str">
            <v>GJ</v>
          </cell>
        </row>
        <row r="404">
          <cell r="C404" t="str">
            <v>Fontes Estacionárias</v>
          </cell>
          <cell r="E404" t="str">
            <v>Geração de Energia</v>
          </cell>
          <cell r="F404" t="str">
            <v>Eletricidade Comprada Outubro</v>
          </cell>
          <cell r="G404">
            <v>23.083333333333332</v>
          </cell>
          <cell r="I404" t="str">
            <v>kg CO₂</v>
          </cell>
          <cell r="J404" t="str">
            <v>GJ</v>
          </cell>
        </row>
        <row r="405">
          <cell r="C405" t="str">
            <v>Fontes Estacionárias</v>
          </cell>
          <cell r="E405" t="str">
            <v>Geração de Energia</v>
          </cell>
          <cell r="F405" t="str">
            <v>Eletricidade Comprada Novembro</v>
          </cell>
          <cell r="G405">
            <v>25.833333333333332</v>
          </cell>
          <cell r="I405" t="str">
            <v>kg CO₂</v>
          </cell>
          <cell r="J405" t="str">
            <v>GJ</v>
          </cell>
        </row>
        <row r="406">
          <cell r="C406" t="str">
            <v>Fontes Estacionárias</v>
          </cell>
          <cell r="E406" t="str">
            <v>Geração de Energia</v>
          </cell>
          <cell r="F406" t="str">
            <v>Eletricidade Comprada Dezembro</v>
          </cell>
          <cell r="G406">
            <v>23.361111111111111</v>
          </cell>
          <cell r="I406" t="str">
            <v>kg CO₂</v>
          </cell>
          <cell r="J406" t="str">
            <v>GJ</v>
          </cell>
        </row>
        <row r="407">
          <cell r="C407" t="str">
            <v>Fontes Estacionárias</v>
          </cell>
          <cell r="E407" t="str">
            <v>Geração de Energia</v>
          </cell>
          <cell r="F407" t="str">
            <v>Eletricidade Comprada</v>
          </cell>
          <cell r="G407">
            <v>26.675925925925927</v>
          </cell>
          <cell r="I407" t="str">
            <v>kg CO₂</v>
          </cell>
          <cell r="J407" t="str">
            <v>GJ</v>
          </cell>
        </row>
        <row r="408">
          <cell r="C408" t="str">
            <v>Fontes Estacionárias</v>
          </cell>
          <cell r="E408" t="str">
            <v>Geração de Energia</v>
          </cell>
          <cell r="F408" t="str">
            <v>Eletricidade Comprada</v>
          </cell>
          <cell r="G408">
            <v>0</v>
          </cell>
          <cell r="I408" t="str">
            <v>kg CH₄</v>
          </cell>
          <cell r="J408" t="str">
            <v>GJ</v>
          </cell>
        </row>
        <row r="409">
          <cell r="C409" t="str">
            <v>Fontes Estacionárias</v>
          </cell>
          <cell r="E409" t="str">
            <v>Geração de Energia</v>
          </cell>
          <cell r="F409" t="str">
            <v>Eletricidade Comprada</v>
          </cell>
          <cell r="G409">
            <v>0</v>
          </cell>
          <cell r="I409" t="str">
            <v>kg N₂O</v>
          </cell>
          <cell r="J409" t="str">
            <v>GJ</v>
          </cell>
        </row>
        <row r="410">
          <cell r="C410" t="str">
            <v>Fontes Estacionárias</v>
          </cell>
          <cell r="E410" t="str">
            <v>N/A</v>
          </cell>
          <cell r="F410" t="str">
            <v>Eletricidade Comprada Janeiro</v>
          </cell>
          <cell r="G410">
            <v>0.11509999999999999</v>
          </cell>
          <cell r="I410" t="str">
            <v>t CO₂</v>
          </cell>
          <cell r="J410" t="str">
            <v>MWh</v>
          </cell>
        </row>
        <row r="411">
          <cell r="C411" t="str">
            <v>Fontes Estacionárias</v>
          </cell>
          <cell r="E411" t="str">
            <v>N/A</v>
          </cell>
          <cell r="F411" t="str">
            <v>Eletricidade Comprada Fevereiro</v>
          </cell>
          <cell r="G411">
            <v>0.109</v>
          </cell>
          <cell r="I411" t="str">
            <v>t CO₂</v>
          </cell>
          <cell r="J411" t="str">
            <v>MWh</v>
          </cell>
        </row>
        <row r="412">
          <cell r="C412" t="str">
            <v>Fontes Estacionárias</v>
          </cell>
          <cell r="E412" t="str">
            <v>N/A</v>
          </cell>
          <cell r="F412" t="str">
            <v>Eletricidade Comprada Março</v>
          </cell>
          <cell r="G412">
            <v>9.8100000000000007E-2</v>
          </cell>
          <cell r="I412" t="str">
            <v>t CO₂</v>
          </cell>
          <cell r="J412" t="str">
            <v>MWh</v>
          </cell>
        </row>
        <row r="413">
          <cell r="C413" t="str">
            <v>Fontes Estacionárias</v>
          </cell>
          <cell r="E413" t="str">
            <v>N/A</v>
          </cell>
          <cell r="F413" t="str">
            <v>Eletricidade Comprada Abril</v>
          </cell>
          <cell r="G413">
            <v>9.5899999999999999E-2</v>
          </cell>
          <cell r="I413" t="str">
            <v>t CO₂</v>
          </cell>
          <cell r="J413" t="str">
            <v>MWh</v>
          </cell>
        </row>
        <row r="414">
          <cell r="C414" t="str">
            <v>Fontes Estacionárias</v>
          </cell>
          <cell r="E414" t="str">
            <v>N/A</v>
          </cell>
          <cell r="F414" t="str">
            <v>Eletricidade Comprada Maio</v>
          </cell>
          <cell r="G414">
            <v>0.11509999999999999</v>
          </cell>
          <cell r="I414" t="str">
            <v>t CO₂</v>
          </cell>
          <cell r="J414" t="str">
            <v>MWh</v>
          </cell>
        </row>
        <row r="415">
          <cell r="C415" t="str">
            <v>Fontes Estacionárias</v>
          </cell>
          <cell r="E415" t="str">
            <v>N/A</v>
          </cell>
          <cell r="F415" t="str">
            <v>Eletricidade Comprada Junho</v>
          </cell>
          <cell r="G415">
            <v>0.1079</v>
          </cell>
          <cell r="I415" t="str">
            <v>t CO₂</v>
          </cell>
          <cell r="J415" t="str">
            <v>MWh</v>
          </cell>
        </row>
        <row r="416">
          <cell r="C416" t="str">
            <v>Fontes Estacionárias</v>
          </cell>
          <cell r="E416" t="str">
            <v>N/A</v>
          </cell>
          <cell r="F416" t="str">
            <v>Eletricidade Comprada Julho</v>
          </cell>
          <cell r="G416">
            <v>8.3799999999999999E-2</v>
          </cell>
          <cell r="I416" t="str">
            <v>t CO₂</v>
          </cell>
          <cell r="J416" t="str">
            <v>MWh</v>
          </cell>
        </row>
        <row r="417">
          <cell r="C417" t="str">
            <v>Fontes Estacionárias</v>
          </cell>
          <cell r="E417" t="str">
            <v>N/A</v>
          </cell>
          <cell r="F417" t="str">
            <v>Eletricidade Comprada Agosto</v>
          </cell>
          <cell r="G417">
            <v>8.3299999999999999E-2</v>
          </cell>
          <cell r="I417" t="str">
            <v>t CO₂</v>
          </cell>
          <cell r="J417" t="str">
            <v>MWh</v>
          </cell>
        </row>
        <row r="418">
          <cell r="C418" t="str">
            <v>Fontes Estacionárias</v>
          </cell>
          <cell r="E418" t="str">
            <v>N/A</v>
          </cell>
          <cell r="F418" t="str">
            <v>Eletricidade Comprada Setembro</v>
          </cell>
          <cell r="G418">
            <v>8.4000000000000005E-2</v>
          </cell>
          <cell r="I418" t="str">
            <v>t CO₂</v>
          </cell>
          <cell r="J418" t="str">
            <v>MWh</v>
          </cell>
        </row>
        <row r="419">
          <cell r="C419" t="str">
            <v>Fontes Estacionárias</v>
          </cell>
          <cell r="E419" t="str">
            <v>N/A</v>
          </cell>
          <cell r="F419" t="str">
            <v>Eletricidade Comprada Outubro</v>
          </cell>
          <cell r="G419">
            <v>8.3099999999999993E-2</v>
          </cell>
          <cell r="I419" t="str">
            <v>t CO₂</v>
          </cell>
          <cell r="J419" t="str">
            <v>MWh</v>
          </cell>
        </row>
        <row r="420">
          <cell r="C420" t="str">
            <v>Fontes Estacionárias</v>
          </cell>
          <cell r="E420" t="str">
            <v>N/A</v>
          </cell>
          <cell r="F420" t="str">
            <v>Eletricidade Comprada Novembro</v>
          </cell>
          <cell r="G420">
            <v>9.2999999999999999E-2</v>
          </cell>
          <cell r="I420" t="str">
            <v>t CO₂</v>
          </cell>
          <cell r="J420" t="str">
            <v>MWh</v>
          </cell>
        </row>
        <row r="421">
          <cell r="C421" t="str">
            <v>Fontes Estacionárias</v>
          </cell>
          <cell r="E421" t="str">
            <v>N/A</v>
          </cell>
          <cell r="F421" t="str">
            <v>Eletricidade Comprada Dezembro</v>
          </cell>
          <cell r="G421">
            <v>8.4099999999999994E-2</v>
          </cell>
          <cell r="I421" t="str">
            <v>t CO₂</v>
          </cell>
          <cell r="J421" t="str">
            <v>MWh</v>
          </cell>
        </row>
        <row r="422">
          <cell r="C422" t="str">
            <v>Fontes Estacionárias</v>
          </cell>
          <cell r="E422" t="str">
            <v>N/A</v>
          </cell>
          <cell r="F422" t="str">
            <v>Eletricidade Comprada</v>
          </cell>
          <cell r="G422">
            <v>9.6033333333333346E-2</v>
          </cell>
          <cell r="I422" t="str">
            <v>t CO₂</v>
          </cell>
          <cell r="J422" t="str">
            <v>MWh</v>
          </cell>
        </row>
        <row r="423">
          <cell r="C423" t="str">
            <v>Fontes Estacionárias</v>
          </cell>
          <cell r="E423" t="str">
            <v>N/A</v>
          </cell>
          <cell r="F423" t="str">
            <v>Eletricidade Comprada</v>
          </cell>
          <cell r="G423">
            <v>0</v>
          </cell>
          <cell r="I423" t="str">
            <v>kg CH₄</v>
          </cell>
          <cell r="J423" t="str">
            <v>GJ</v>
          </cell>
        </row>
        <row r="424">
          <cell r="C424" t="str">
            <v>Fontes Estacionárias</v>
          </cell>
          <cell r="E424" t="str">
            <v>N/A</v>
          </cell>
          <cell r="F424" t="str">
            <v>Eletricidade Comprada</v>
          </cell>
          <cell r="G424">
            <v>0</v>
          </cell>
          <cell r="I424" t="str">
            <v>kg N₂O</v>
          </cell>
          <cell r="J424" t="str">
            <v>GJ</v>
          </cell>
        </row>
        <row r="425">
          <cell r="C425" t="str">
            <v>Emissões de Processo</v>
          </cell>
          <cell r="E425" t="str">
            <v>N/A</v>
          </cell>
          <cell r="F425" t="str">
            <v>CO₂</v>
          </cell>
          <cell r="G425">
            <v>1</v>
          </cell>
          <cell r="I425" t="str">
            <v>kg CO₂</v>
          </cell>
          <cell r="J425" t="str">
            <v>kg</v>
          </cell>
        </row>
        <row r="426">
          <cell r="C426" t="str">
            <v>Emissões de Processo</v>
          </cell>
          <cell r="E426" t="str">
            <v>N/A</v>
          </cell>
          <cell r="F426" t="str">
            <v>CO₂</v>
          </cell>
          <cell r="G426">
            <v>0</v>
          </cell>
          <cell r="I426" t="str">
            <v>kg CH₄</v>
          </cell>
          <cell r="J426" t="str">
            <v>kg</v>
          </cell>
        </row>
        <row r="427">
          <cell r="C427" t="str">
            <v>Emissões de Processo</v>
          </cell>
          <cell r="E427" t="str">
            <v>N/A</v>
          </cell>
          <cell r="F427" t="str">
            <v>CO₂</v>
          </cell>
          <cell r="G427">
            <v>0</v>
          </cell>
          <cell r="I427" t="str">
            <v>kg N₂O</v>
          </cell>
          <cell r="J427" t="str">
            <v>kg</v>
          </cell>
        </row>
        <row r="428">
          <cell r="C428" t="str">
            <v>Emissões de Processo</v>
          </cell>
          <cell r="E428" t="str">
            <v>N/A</v>
          </cell>
          <cell r="F428" t="str">
            <v>CO₂</v>
          </cell>
          <cell r="G428">
            <v>1000</v>
          </cell>
          <cell r="I428" t="str">
            <v>kg CO₂</v>
          </cell>
          <cell r="J428" t="str">
            <v>t</v>
          </cell>
        </row>
        <row r="429">
          <cell r="C429" t="str">
            <v>Emissões de Processo</v>
          </cell>
          <cell r="E429" t="str">
            <v>N/A</v>
          </cell>
          <cell r="F429" t="str">
            <v>CO₂</v>
          </cell>
          <cell r="G429">
            <v>0</v>
          </cell>
          <cell r="I429" t="str">
            <v>kg CH₄</v>
          </cell>
          <cell r="J429" t="str">
            <v>t</v>
          </cell>
        </row>
        <row r="430">
          <cell r="C430" t="str">
            <v>Emissões de Processo</v>
          </cell>
          <cell r="E430" t="str">
            <v>N/A</v>
          </cell>
          <cell r="F430" t="str">
            <v>CO₂</v>
          </cell>
          <cell r="G430">
            <v>0</v>
          </cell>
          <cell r="I430" t="str">
            <v>kg N₂O</v>
          </cell>
          <cell r="J430" t="str">
            <v>t</v>
          </cell>
        </row>
        <row r="431">
          <cell r="C431" t="str">
            <v>Emissões de Processo</v>
          </cell>
          <cell r="E431" t="str">
            <v>Construção e Manufatura</v>
          </cell>
          <cell r="F431" t="str">
            <v>Gás Natural</v>
          </cell>
          <cell r="G431">
            <v>56.1</v>
          </cell>
          <cell r="I431" t="str">
            <v>kg CO₂</v>
          </cell>
          <cell r="J431" t="str">
            <v>GJ</v>
          </cell>
        </row>
        <row r="432">
          <cell r="C432" t="str">
            <v>Emissões de Processo</v>
          </cell>
          <cell r="E432" t="str">
            <v>Construção e Manufatura</v>
          </cell>
          <cell r="F432" t="str">
            <v>Gás Natural</v>
          </cell>
          <cell r="G432">
            <v>5.0000000000000001E-3</v>
          </cell>
          <cell r="I432" t="str">
            <v>kg CH₄</v>
          </cell>
          <cell r="J432" t="str">
            <v>GJ</v>
          </cell>
        </row>
        <row r="433">
          <cell r="C433" t="str">
            <v>Emissões de Processo</v>
          </cell>
          <cell r="E433" t="str">
            <v>Construção e Manufatura</v>
          </cell>
          <cell r="F433" t="str">
            <v>Gás Natural</v>
          </cell>
          <cell r="G433">
            <v>1E-4</v>
          </cell>
          <cell r="I433" t="str">
            <v>kg N₂O</v>
          </cell>
          <cell r="J433" t="str">
            <v>GJ</v>
          </cell>
        </row>
        <row r="434">
          <cell r="C434" t="str">
            <v>Fontes Móveis</v>
          </cell>
          <cell r="E434" t="str">
            <v>On-Road</v>
          </cell>
          <cell r="F434" t="str">
            <v>Gasolina C</v>
          </cell>
          <cell r="G434">
            <v>57.417940409868059</v>
          </cell>
          <cell r="I434" t="str">
            <v>kg CO₂</v>
          </cell>
          <cell r="J434" t="str">
            <v>GJ</v>
          </cell>
        </row>
        <row r="435">
          <cell r="C435" t="str">
            <v>Fontes Móveis</v>
          </cell>
          <cell r="E435" t="str">
            <v>On-Road</v>
          </cell>
          <cell r="F435" t="str">
            <v>Gasolina C</v>
          </cell>
          <cell r="G435">
            <v>2.0713542716402619E-2</v>
          </cell>
          <cell r="I435" t="str">
            <v>kg CH₄</v>
          </cell>
          <cell r="J435" t="str">
            <v>GJ</v>
          </cell>
        </row>
        <row r="436">
          <cell r="C436" t="str">
            <v>Fontes Móveis</v>
          </cell>
          <cell r="E436" t="str">
            <v>On-Road</v>
          </cell>
          <cell r="F436" t="str">
            <v>Gasolina C</v>
          </cell>
          <cell r="G436">
            <v>6.6283336692488396E-3</v>
          </cell>
          <cell r="I436" t="str">
            <v>kg N₂O</v>
          </cell>
          <cell r="J436" t="str">
            <v>GJ</v>
          </cell>
        </row>
        <row r="437">
          <cell r="C437" t="str">
            <v>Fontes Móveis</v>
          </cell>
          <cell r="E437" t="str">
            <v>On-Road</v>
          </cell>
          <cell r="F437" t="str">
            <v>Gasolina A</v>
          </cell>
          <cell r="G437">
            <v>69.3</v>
          </cell>
          <cell r="I437" t="str">
            <v>kg CO₂</v>
          </cell>
          <cell r="J437" t="str">
            <v>GJ</v>
          </cell>
        </row>
        <row r="438">
          <cell r="C438" t="str">
            <v>Fontes Móveis</v>
          </cell>
          <cell r="E438" t="str">
            <v>On-Road</v>
          </cell>
          <cell r="F438" t="str">
            <v>Gasolina A</v>
          </cell>
          <cell r="G438">
            <v>2.5000000000000001E-2</v>
          </cell>
          <cell r="I438" t="str">
            <v>kg CH₄</v>
          </cell>
          <cell r="J438" t="str">
            <v>GJ</v>
          </cell>
        </row>
        <row r="439">
          <cell r="C439" t="str">
            <v>Fontes Móveis</v>
          </cell>
          <cell r="E439" t="str">
            <v>On-Road</v>
          </cell>
          <cell r="F439" t="str">
            <v>Gasolina A</v>
          </cell>
          <cell r="G439">
            <v>8.0000000000000002E-3</v>
          </cell>
          <cell r="I439" t="str">
            <v>kg N₂O</v>
          </cell>
          <cell r="J439" t="str">
            <v>GJ</v>
          </cell>
        </row>
        <row r="440">
          <cell r="C440" t="str">
            <v>Fontes Móveis</v>
          </cell>
          <cell r="E440" t="str">
            <v>On-Road</v>
          </cell>
          <cell r="F440" t="str">
            <v>Etanol Anidro</v>
          </cell>
          <cell r="G440">
            <v>79.599999999999994</v>
          </cell>
          <cell r="I440" t="str">
            <v>kg CO₂</v>
          </cell>
          <cell r="J440" t="str">
            <v>GJ</v>
          </cell>
        </row>
        <row r="441">
          <cell r="C441" t="str">
            <v>Fontes Móveis</v>
          </cell>
          <cell r="E441" t="str">
            <v>On-Road</v>
          </cell>
          <cell r="F441" t="str">
            <v>Etanol Anidro</v>
          </cell>
          <cell r="G441">
            <v>1.7999999999999999E-2</v>
          </cell>
          <cell r="I441" t="str">
            <v>kg CH₄</v>
          </cell>
          <cell r="J441" t="str">
            <v>GJ</v>
          </cell>
        </row>
        <row r="442">
          <cell r="C442" t="str">
            <v>Fontes Móveis</v>
          </cell>
          <cell r="E442" t="str">
            <v>On-Road</v>
          </cell>
          <cell r="F442" t="str">
            <v>Etanol Anidro</v>
          </cell>
          <cell r="G442">
            <v>5.9999999999999995E-4</v>
          </cell>
          <cell r="I442" t="str">
            <v>kg N₂O</v>
          </cell>
          <cell r="J442" t="str">
            <v>GJ</v>
          </cell>
        </row>
        <row r="443">
          <cell r="C443" t="str">
            <v>Fontes Móveis</v>
          </cell>
          <cell r="E443" t="str">
            <v>On-Road</v>
          </cell>
          <cell r="F443" t="str">
            <v>Etanol Hidratado</v>
          </cell>
          <cell r="G443">
            <v>79.599999999999994</v>
          </cell>
          <cell r="I443" t="str">
            <v>kg CO₂</v>
          </cell>
          <cell r="J443" t="str">
            <v>GJ</v>
          </cell>
        </row>
        <row r="444">
          <cell r="C444" t="str">
            <v>Fontes Móveis</v>
          </cell>
          <cell r="E444" t="str">
            <v>On-Road</v>
          </cell>
          <cell r="F444" t="str">
            <v>Etanol Hidratado</v>
          </cell>
          <cell r="G444">
            <v>1.7999999999999999E-2</v>
          </cell>
          <cell r="I444" t="str">
            <v>kg CH₄</v>
          </cell>
          <cell r="J444" t="str">
            <v>GJ</v>
          </cell>
        </row>
        <row r="445">
          <cell r="C445" t="str">
            <v>Fontes Móveis</v>
          </cell>
          <cell r="E445" t="str">
            <v>On-Road</v>
          </cell>
          <cell r="F445" t="str">
            <v>Etanol Hidratado</v>
          </cell>
          <cell r="G445">
            <v>5.9999999999999995E-4</v>
          </cell>
          <cell r="I445" t="str">
            <v>kg N₂O</v>
          </cell>
          <cell r="J445" t="str">
            <v>GJ</v>
          </cell>
        </row>
        <row r="446">
          <cell r="C446" t="str">
            <v>Fontes Móveis</v>
          </cell>
          <cell r="E446" t="str">
            <v>On-Road</v>
          </cell>
          <cell r="F446" t="str">
            <v>Óleo Diesel</v>
          </cell>
          <cell r="G446">
            <v>74.099999999999994</v>
          </cell>
          <cell r="I446" t="str">
            <v>kg CO₂</v>
          </cell>
          <cell r="J446" t="str">
            <v>GJ</v>
          </cell>
        </row>
        <row r="447">
          <cell r="C447" t="str">
            <v>Fontes Móveis</v>
          </cell>
          <cell r="E447" t="str">
            <v>On-Road</v>
          </cell>
          <cell r="F447" t="str">
            <v>Óleo Diesel</v>
          </cell>
          <cell r="G447">
            <v>3.8999999999999998E-3</v>
          </cell>
          <cell r="I447" t="str">
            <v>kg CH₄</v>
          </cell>
          <cell r="J447" t="str">
            <v>GJ</v>
          </cell>
        </row>
        <row r="448">
          <cell r="C448" t="str">
            <v>Fontes Móveis</v>
          </cell>
          <cell r="E448" t="str">
            <v>On-Road</v>
          </cell>
          <cell r="F448" t="str">
            <v>Óleo Diesel</v>
          </cell>
          <cell r="G448">
            <v>3.8999999999999998E-3</v>
          </cell>
          <cell r="I448" t="str">
            <v>kg N₂O</v>
          </cell>
          <cell r="J448" t="str">
            <v>GJ</v>
          </cell>
        </row>
        <row r="449">
          <cell r="C449" t="str">
            <v>Fontes Móveis</v>
          </cell>
          <cell r="E449" t="str">
            <v>On-Road</v>
          </cell>
          <cell r="F449" t="str">
            <v>Diesel B5</v>
          </cell>
          <cell r="G449">
            <v>70.703196053728391</v>
          </cell>
          <cell r="I449" t="str">
            <v>kg CO₂</v>
          </cell>
          <cell r="J449" t="str">
            <v>GJ</v>
          </cell>
        </row>
        <row r="450">
          <cell r="C450" t="str">
            <v>Fontes Móveis</v>
          </cell>
          <cell r="E450" t="str">
            <v>On-Road</v>
          </cell>
          <cell r="F450" t="str">
            <v>Diesel B5</v>
          </cell>
          <cell r="G450">
            <v>4.1796289348482703E-3</v>
          </cell>
          <cell r="I450" t="str">
            <v>kg CH₄</v>
          </cell>
          <cell r="J450" t="str">
            <v>GJ</v>
          </cell>
        </row>
        <row r="451">
          <cell r="C451" t="str">
            <v>Fontes Móveis</v>
          </cell>
          <cell r="E451" t="str">
            <v>On-Road</v>
          </cell>
          <cell r="F451" t="str">
            <v>Diesel B5</v>
          </cell>
          <cell r="G451">
            <v>3.7487253303279851E-3</v>
          </cell>
          <cell r="I451" t="str">
            <v>kg N₂O</v>
          </cell>
          <cell r="J451" t="str">
            <v>GJ</v>
          </cell>
        </row>
        <row r="452">
          <cell r="C452" t="str">
            <v>Fontes Móveis</v>
          </cell>
          <cell r="E452" t="str">
            <v>On-Road</v>
          </cell>
          <cell r="F452" t="str">
            <v>Biodiesel</v>
          </cell>
          <cell r="G452">
            <v>70.8</v>
          </cell>
          <cell r="I452" t="str">
            <v>kg CO₂</v>
          </cell>
          <cell r="J452" t="str">
            <v>GJ</v>
          </cell>
        </row>
        <row r="453">
          <cell r="C453" t="str">
            <v>Fontes Móveis</v>
          </cell>
          <cell r="E453" t="str">
            <v>On-Road</v>
          </cell>
          <cell r="F453" t="str">
            <v>Biodiesel</v>
          </cell>
          <cell r="G453">
            <v>0.01</v>
          </cell>
          <cell r="I453" t="str">
            <v>kg CH₄</v>
          </cell>
          <cell r="J453" t="str">
            <v>GJ</v>
          </cell>
        </row>
        <row r="454">
          <cell r="C454" t="str">
            <v>Fontes Móveis</v>
          </cell>
          <cell r="E454" t="str">
            <v>On-Road</v>
          </cell>
          <cell r="F454" t="str">
            <v>Biodiesel</v>
          </cell>
          <cell r="G454">
            <v>5.9999999999999995E-4</v>
          </cell>
          <cell r="I454" t="str">
            <v>kg N₂O</v>
          </cell>
          <cell r="J454" t="str">
            <v>GJ</v>
          </cell>
        </row>
        <row r="455">
          <cell r="C455" t="str">
            <v>Fontes Móveis</v>
          </cell>
          <cell r="E455" t="str">
            <v>On-Road</v>
          </cell>
          <cell r="F455" t="str">
            <v>GLP</v>
          </cell>
          <cell r="G455">
            <v>63.1</v>
          </cell>
          <cell r="I455" t="str">
            <v>kg CO₂</v>
          </cell>
          <cell r="J455" t="str">
            <v>GJ</v>
          </cell>
        </row>
        <row r="456">
          <cell r="C456" t="str">
            <v>Fontes Móveis</v>
          </cell>
          <cell r="E456" t="str">
            <v>On-Road</v>
          </cell>
          <cell r="F456" t="str">
            <v>GLP</v>
          </cell>
          <cell r="G456">
            <v>6.2E-2</v>
          </cell>
          <cell r="I456" t="str">
            <v>kg CH₄</v>
          </cell>
          <cell r="J456" t="str">
            <v>GJ</v>
          </cell>
        </row>
        <row r="457">
          <cell r="C457" t="str">
            <v>Fontes Móveis</v>
          </cell>
          <cell r="E457" t="str">
            <v>On-Road</v>
          </cell>
          <cell r="F457" t="str">
            <v>GLP</v>
          </cell>
          <cell r="G457">
            <v>2.0000000000000001E-4</v>
          </cell>
          <cell r="I457" t="str">
            <v>kg N₂O</v>
          </cell>
          <cell r="J457" t="str">
            <v>GJ</v>
          </cell>
        </row>
        <row r="458">
          <cell r="C458" t="str">
            <v>Fontes Móveis</v>
          </cell>
          <cell r="E458" t="str">
            <v>On-Road</v>
          </cell>
          <cell r="F458" t="str">
            <v>Querosene</v>
          </cell>
          <cell r="G458">
            <v>71.900000000000006</v>
          </cell>
          <cell r="I458" t="str">
            <v>kg CO₂</v>
          </cell>
          <cell r="J458" t="str">
            <v>GJ</v>
          </cell>
        </row>
        <row r="459">
          <cell r="C459" t="str">
            <v>Fontes Móveis</v>
          </cell>
          <cell r="E459" t="str">
            <v>On-Road</v>
          </cell>
          <cell r="F459" t="str">
            <v>Lubrificantes</v>
          </cell>
          <cell r="G459">
            <v>73.3</v>
          </cell>
          <cell r="I459" t="str">
            <v>kg CO₂</v>
          </cell>
          <cell r="J459" t="str">
            <v>GJ</v>
          </cell>
        </row>
        <row r="460">
          <cell r="C460" t="str">
            <v>Fontes Móveis</v>
          </cell>
          <cell r="E460" t="str">
            <v>On-Road</v>
          </cell>
          <cell r="F460" t="str">
            <v>Gás Natural</v>
          </cell>
          <cell r="G460">
            <v>56.1</v>
          </cell>
          <cell r="I460" t="str">
            <v>kg CO₂</v>
          </cell>
          <cell r="J460" t="str">
            <v>GJ</v>
          </cell>
        </row>
        <row r="461">
          <cell r="C461" t="str">
            <v>Fontes Móveis</v>
          </cell>
          <cell r="E461" t="str">
            <v>On-Road</v>
          </cell>
          <cell r="F461" t="str">
            <v>Gás Natural</v>
          </cell>
          <cell r="G461">
            <v>9.1999999999999998E-2</v>
          </cell>
          <cell r="I461" t="str">
            <v>kg CH₄</v>
          </cell>
          <cell r="J461" t="str">
            <v>GJ</v>
          </cell>
        </row>
        <row r="462">
          <cell r="C462" t="str">
            <v>Fontes Móveis</v>
          </cell>
          <cell r="E462" t="str">
            <v>On-Road</v>
          </cell>
          <cell r="F462" t="str">
            <v>Gás Natural</v>
          </cell>
          <cell r="G462">
            <v>3.0000000000000001E-3</v>
          </cell>
          <cell r="I462" t="str">
            <v>kg N₂O</v>
          </cell>
          <cell r="J462" t="str">
            <v>GJ</v>
          </cell>
        </row>
        <row r="463">
          <cell r="C463" t="str">
            <v>Fontes Móveis</v>
          </cell>
          <cell r="E463" t="str">
            <v>Off-Road</v>
          </cell>
          <cell r="F463" t="str">
            <v>Gasolina A</v>
          </cell>
          <cell r="G463">
            <v>69.3</v>
          </cell>
          <cell r="I463" t="str">
            <v>kg CO₂</v>
          </cell>
          <cell r="J463" t="str">
            <v>GJ</v>
          </cell>
        </row>
        <row r="464">
          <cell r="C464" t="str">
            <v>Fontes Móveis</v>
          </cell>
          <cell r="E464" t="str">
            <v>Off-Road</v>
          </cell>
          <cell r="F464" t="str">
            <v>Gasolina A</v>
          </cell>
          <cell r="G464">
            <v>0.12</v>
          </cell>
          <cell r="I464" t="str">
            <v>kg CH₄</v>
          </cell>
          <cell r="J464" t="str">
            <v>GJ</v>
          </cell>
        </row>
        <row r="465">
          <cell r="C465" t="str">
            <v>Fontes Móveis</v>
          </cell>
          <cell r="E465" t="str">
            <v>Off-Road</v>
          </cell>
          <cell r="F465" t="str">
            <v>Gasolina A</v>
          </cell>
          <cell r="G465">
            <v>2E-3</v>
          </cell>
          <cell r="I465" t="str">
            <v>kg N₂O</v>
          </cell>
          <cell r="J465" t="str">
            <v>GJ</v>
          </cell>
        </row>
        <row r="466">
          <cell r="C466" t="str">
            <v>Fontes Móveis</v>
          </cell>
          <cell r="E466" t="str">
            <v>Off-Road</v>
          </cell>
          <cell r="F466" t="str">
            <v>Gasolina C</v>
          </cell>
          <cell r="G466">
            <v>57.417940409868066</v>
          </cell>
          <cell r="I466" t="str">
            <v>kg CO₂</v>
          </cell>
          <cell r="J466" t="str">
            <v>GJ</v>
          </cell>
        </row>
        <row r="467">
          <cell r="C467" t="str">
            <v>Fontes Móveis</v>
          </cell>
          <cell r="E467" t="str">
            <v>Off-Road</v>
          </cell>
          <cell r="F467" t="str">
            <v>Gasolina C</v>
          </cell>
          <cell r="G467">
            <v>0.10113958795217153</v>
          </cell>
          <cell r="I467" t="str">
            <v>kg CH₄</v>
          </cell>
          <cell r="J467" t="str">
            <v>GJ</v>
          </cell>
        </row>
        <row r="468">
          <cell r="C468" t="str">
            <v>Fontes Móveis</v>
          </cell>
          <cell r="E468" t="str">
            <v>Off-Road</v>
          </cell>
          <cell r="F468" t="str">
            <v>Gasolina C</v>
          </cell>
          <cell r="G468">
            <v>1.7599583921185471E-3</v>
          </cell>
          <cell r="I468" t="str">
            <v>kg N₂O</v>
          </cell>
          <cell r="J468" t="str">
            <v>GJ</v>
          </cell>
        </row>
        <row r="469">
          <cell r="C469" t="str">
            <v>Fontes Móveis</v>
          </cell>
          <cell r="E469" t="str">
            <v>Off-Road</v>
          </cell>
          <cell r="F469" t="str">
            <v>Óleo Diesel</v>
          </cell>
          <cell r="G469">
            <v>74.099999999999994</v>
          </cell>
          <cell r="I469" t="str">
            <v>kg CO₂</v>
          </cell>
          <cell r="J469" t="str">
            <v>GJ</v>
          </cell>
        </row>
        <row r="470">
          <cell r="C470" t="str">
            <v>Fontes Móveis</v>
          </cell>
          <cell r="E470" t="str">
            <v>Off-Road</v>
          </cell>
          <cell r="F470" t="str">
            <v>Óleo Diesel</v>
          </cell>
          <cell r="G470">
            <v>4.15E-3</v>
          </cell>
          <cell r="I470" t="str">
            <v>kg CH₄</v>
          </cell>
          <cell r="J470" t="str">
            <v>GJ</v>
          </cell>
        </row>
        <row r="471">
          <cell r="C471" t="str">
            <v>Fontes Móveis</v>
          </cell>
          <cell r="E471" t="str">
            <v>Off-Road</v>
          </cell>
          <cell r="F471" t="str">
            <v>Óleo Diesel</v>
          </cell>
          <cell r="G471">
            <v>2.86E-2</v>
          </cell>
          <cell r="I471" t="str">
            <v>kg N₂O</v>
          </cell>
          <cell r="J471" t="str">
            <v>GJ</v>
          </cell>
        </row>
        <row r="472">
          <cell r="C472" t="str">
            <v>Fontes Móveis</v>
          </cell>
          <cell r="E472" t="str">
            <v>Off-Road</v>
          </cell>
          <cell r="F472" t="str">
            <v>Diesel B5</v>
          </cell>
          <cell r="G472">
            <v>70.703196053728391</v>
          </cell>
          <cell r="I472" t="str">
            <v>kg CO₂</v>
          </cell>
          <cell r="J472" t="str">
            <v>GJ</v>
          </cell>
        </row>
        <row r="473">
          <cell r="C473" t="str">
            <v>Fontes Móveis</v>
          </cell>
          <cell r="E473" t="str">
            <v>Off-Road</v>
          </cell>
          <cell r="F473" t="str">
            <v>Diesel B5</v>
          </cell>
          <cell r="G473">
            <v>4.4181687326003902E-3</v>
          </cell>
          <cell r="I473" t="str">
            <v>kg CH₄</v>
          </cell>
          <cell r="J473" t="str">
            <v>GJ</v>
          </cell>
        </row>
        <row r="474">
          <cell r="C474" t="str">
            <v>Fontes Móveis</v>
          </cell>
          <cell r="E474" t="str">
            <v>Off-Road</v>
          </cell>
          <cell r="F474" t="str">
            <v>Diesel B5</v>
          </cell>
          <cell r="G474">
            <v>2.7316457348237452E-2</v>
          </cell>
          <cell r="I474" t="str">
            <v>kg N₂O</v>
          </cell>
          <cell r="J474" t="str">
            <v>GJ</v>
          </cell>
        </row>
        <row r="475">
          <cell r="C475" t="str">
            <v>Fontes Móveis</v>
          </cell>
          <cell r="E475" t="str">
            <v>Off-Road</v>
          </cell>
          <cell r="F475" t="str">
            <v>Biodiesel</v>
          </cell>
          <cell r="G475">
            <v>70.8</v>
          </cell>
          <cell r="I475" t="str">
            <v>kg CO₂</v>
          </cell>
          <cell r="J475" t="str">
            <v>GJ</v>
          </cell>
        </row>
        <row r="476">
          <cell r="C476" t="str">
            <v>Fontes Móveis</v>
          </cell>
          <cell r="E476" t="str">
            <v>Off-Road</v>
          </cell>
          <cell r="F476" t="str">
            <v>Biodiesel</v>
          </cell>
          <cell r="G476">
            <v>0.01</v>
          </cell>
          <cell r="I476" t="str">
            <v>kg CH₄</v>
          </cell>
          <cell r="J476" t="str">
            <v>GJ</v>
          </cell>
        </row>
        <row r="477">
          <cell r="C477" t="str">
            <v>Fontes Móveis</v>
          </cell>
          <cell r="E477" t="str">
            <v>Off-Road</v>
          </cell>
          <cell r="F477" t="str">
            <v>Biodiesel</v>
          </cell>
          <cell r="G477">
            <v>5.9999999999999995E-4</v>
          </cell>
          <cell r="I477" t="str">
            <v>kg N₂O</v>
          </cell>
          <cell r="J477" t="str">
            <v>GJ</v>
          </cell>
        </row>
        <row r="478">
          <cell r="C478" t="str">
            <v>Fontes Móveis</v>
          </cell>
          <cell r="E478" t="str">
            <v>Off-Road</v>
          </cell>
          <cell r="F478" t="str">
            <v>Etanol Hidratado</v>
          </cell>
          <cell r="G478">
            <v>79.599999999999994</v>
          </cell>
          <cell r="I478" t="str">
            <v>kg CO₂</v>
          </cell>
          <cell r="J478" t="str">
            <v>GJ</v>
          </cell>
        </row>
        <row r="479">
          <cell r="C479" t="str">
            <v>Fontes Móveis</v>
          </cell>
          <cell r="E479" t="str">
            <v>Off-Road</v>
          </cell>
          <cell r="F479" t="str">
            <v>Etanol Hidratado</v>
          </cell>
          <cell r="G479">
            <v>0.01</v>
          </cell>
          <cell r="I479" t="str">
            <v>kg CH₄</v>
          </cell>
          <cell r="J479" t="str">
            <v>GJ</v>
          </cell>
        </row>
        <row r="480">
          <cell r="C480" t="str">
            <v>Fontes Móveis</v>
          </cell>
          <cell r="E480" t="str">
            <v>Off-Road</v>
          </cell>
          <cell r="F480" t="str">
            <v>Etanol Hidratado</v>
          </cell>
          <cell r="G480">
            <v>5.9999999999999995E-4</v>
          </cell>
          <cell r="I480" t="str">
            <v>kg N₂O</v>
          </cell>
          <cell r="J480" t="str">
            <v>GJ</v>
          </cell>
        </row>
        <row r="481">
          <cell r="C481" t="str">
            <v>Fontes Móveis</v>
          </cell>
          <cell r="E481" t="str">
            <v>Off-Road</v>
          </cell>
          <cell r="F481" t="str">
            <v>Etanol Anidro</v>
          </cell>
          <cell r="G481">
            <v>79.599999999999994</v>
          </cell>
          <cell r="I481" t="str">
            <v>kg CO₂</v>
          </cell>
          <cell r="J481" t="str">
            <v>GJ</v>
          </cell>
        </row>
        <row r="482">
          <cell r="C482" t="str">
            <v>Fontes Móveis</v>
          </cell>
          <cell r="E482" t="str">
            <v>Off-Road</v>
          </cell>
          <cell r="F482" t="str">
            <v>Etanol Anidro</v>
          </cell>
          <cell r="G482">
            <v>0.01</v>
          </cell>
          <cell r="I482" t="str">
            <v>kg CH₄</v>
          </cell>
          <cell r="J482" t="str">
            <v>GJ</v>
          </cell>
        </row>
        <row r="483">
          <cell r="C483" t="str">
            <v>Fontes Móveis</v>
          </cell>
          <cell r="E483" t="str">
            <v>Off-Road</v>
          </cell>
          <cell r="F483" t="str">
            <v>Etanol Anidro</v>
          </cell>
          <cell r="G483">
            <v>5.9999999999999995E-4</v>
          </cell>
          <cell r="I483" t="str">
            <v>kg N₂O</v>
          </cell>
          <cell r="J483" t="str">
            <v>GJ</v>
          </cell>
        </row>
        <row r="484">
          <cell r="C484" t="str">
            <v>Fontes Móveis</v>
          </cell>
          <cell r="E484" t="str">
            <v>Transporte Ferroviário</v>
          </cell>
          <cell r="F484" t="str">
            <v>Óleo Diesel</v>
          </cell>
          <cell r="G484">
            <v>74.099999999999994</v>
          </cell>
          <cell r="I484" t="str">
            <v>kg CO₂</v>
          </cell>
          <cell r="J484" t="str">
            <v>GJ</v>
          </cell>
        </row>
        <row r="485">
          <cell r="C485" t="str">
            <v>Fontes Móveis</v>
          </cell>
          <cell r="E485" t="str">
            <v>Transporte Ferroviário</v>
          </cell>
          <cell r="F485" t="str">
            <v>Óleo Diesel</v>
          </cell>
          <cell r="G485">
            <v>4.15E-3</v>
          </cell>
          <cell r="I485" t="str">
            <v>kg CH₄</v>
          </cell>
          <cell r="J485" t="str">
            <v>GJ</v>
          </cell>
        </row>
        <row r="486">
          <cell r="C486" t="str">
            <v>Fontes Móveis</v>
          </cell>
          <cell r="E486" t="str">
            <v>Transporte Ferroviário</v>
          </cell>
          <cell r="F486" t="str">
            <v>Óleo Diesel</v>
          </cell>
          <cell r="G486">
            <v>2.86E-2</v>
          </cell>
          <cell r="I486" t="str">
            <v>kg N₂O</v>
          </cell>
          <cell r="J486" t="str">
            <v>GJ</v>
          </cell>
        </row>
        <row r="487">
          <cell r="C487" t="str">
            <v>Fontes Móveis</v>
          </cell>
          <cell r="E487" t="str">
            <v>Transporte Ferroviário</v>
          </cell>
          <cell r="F487" t="str">
            <v>Diesel B5</v>
          </cell>
          <cell r="G487">
            <v>70.703196053728391</v>
          </cell>
          <cell r="I487" t="str">
            <v>kg CO₂</v>
          </cell>
          <cell r="J487" t="str">
            <v>GJ</v>
          </cell>
        </row>
        <row r="488">
          <cell r="C488" t="str">
            <v>Fontes Móveis</v>
          </cell>
          <cell r="E488" t="str">
            <v>Transporte Ferroviário</v>
          </cell>
          <cell r="F488" t="str">
            <v>Diesel B5</v>
          </cell>
          <cell r="G488">
            <v>4.4181687326003902E-3</v>
          </cell>
          <cell r="I488" t="str">
            <v>kg CH₄</v>
          </cell>
          <cell r="J488" t="str">
            <v>GJ</v>
          </cell>
        </row>
        <row r="489">
          <cell r="C489" t="str">
            <v>Fontes Móveis</v>
          </cell>
          <cell r="E489" t="str">
            <v>Transporte Ferroviário</v>
          </cell>
          <cell r="F489" t="str">
            <v>Diesel B5</v>
          </cell>
          <cell r="G489">
            <v>2.7316457348237452E-2</v>
          </cell>
          <cell r="I489" t="str">
            <v>kg N₂O</v>
          </cell>
          <cell r="J489" t="str">
            <v>GJ</v>
          </cell>
        </row>
        <row r="490">
          <cell r="C490" t="str">
            <v>Fontes Móveis</v>
          </cell>
          <cell r="E490" t="str">
            <v>Transporte Ferroviário</v>
          </cell>
          <cell r="F490" t="str">
            <v>Biodiesel</v>
          </cell>
          <cell r="G490">
            <v>70.8</v>
          </cell>
          <cell r="I490" t="str">
            <v>kg CO₂</v>
          </cell>
          <cell r="J490" t="str">
            <v>GJ</v>
          </cell>
        </row>
        <row r="491">
          <cell r="C491" t="str">
            <v>Fontes Móveis</v>
          </cell>
          <cell r="E491" t="str">
            <v>Transporte Ferroviário</v>
          </cell>
          <cell r="F491" t="str">
            <v>Biodiesel</v>
          </cell>
          <cell r="G491">
            <v>0.01</v>
          </cell>
          <cell r="I491" t="str">
            <v>kg CH₄</v>
          </cell>
          <cell r="J491" t="str">
            <v>GJ</v>
          </cell>
        </row>
        <row r="492">
          <cell r="C492" t="str">
            <v>Fontes Móveis</v>
          </cell>
          <cell r="E492" t="str">
            <v>Transporte Ferroviário</v>
          </cell>
          <cell r="F492" t="str">
            <v>Biodiesel</v>
          </cell>
          <cell r="G492">
            <v>5.9999999999999995E-4</v>
          </cell>
          <cell r="I492" t="str">
            <v>kg N₂O</v>
          </cell>
          <cell r="J492" t="str">
            <v>GJ</v>
          </cell>
        </row>
        <row r="493">
          <cell r="C493" t="str">
            <v>Fontes Móveis</v>
          </cell>
          <cell r="E493" t="str">
            <v>Transporte Ferroviário</v>
          </cell>
          <cell r="F493" t="str">
            <v>Carvão (Sub-Bit)</v>
          </cell>
          <cell r="G493">
            <v>96.1</v>
          </cell>
          <cell r="I493" t="str">
            <v>kg CO₂</v>
          </cell>
          <cell r="J493" t="str">
            <v>GJ</v>
          </cell>
        </row>
        <row r="494">
          <cell r="C494" t="str">
            <v>Fontes Móveis</v>
          </cell>
          <cell r="E494" t="str">
            <v>Transporte Ferroviário</v>
          </cell>
          <cell r="F494" t="str">
            <v>Carvão (Sub-Bit)</v>
          </cell>
          <cell r="G494">
            <v>2E-3</v>
          </cell>
          <cell r="I494" t="str">
            <v>kg CH₄</v>
          </cell>
          <cell r="J494" t="str">
            <v>GJ</v>
          </cell>
        </row>
        <row r="495">
          <cell r="C495" t="str">
            <v>Fontes Móveis</v>
          </cell>
          <cell r="E495" t="str">
            <v>Transporte Ferroviário</v>
          </cell>
          <cell r="F495" t="str">
            <v>Carvão (Sub-Bit)</v>
          </cell>
          <cell r="G495">
            <v>1.5E-3</v>
          </cell>
          <cell r="I495" t="str">
            <v>kg N₂O</v>
          </cell>
          <cell r="J495" t="str">
            <v>GJ</v>
          </cell>
        </row>
        <row r="496">
          <cell r="C496" t="str">
            <v>Fontes Móveis</v>
          </cell>
          <cell r="E496" t="str">
            <v>Transporte Marítimo</v>
          </cell>
          <cell r="F496" t="str">
            <v>Diesel B5</v>
          </cell>
          <cell r="G496">
            <v>74.099999999999994</v>
          </cell>
          <cell r="I496" t="str">
            <v>kg CO₂</v>
          </cell>
          <cell r="J496" t="str">
            <v>GJ</v>
          </cell>
        </row>
        <row r="497">
          <cell r="C497" t="str">
            <v>Fontes Móveis</v>
          </cell>
          <cell r="E497" t="str">
            <v>Transporte Marítimo</v>
          </cell>
          <cell r="F497" t="str">
            <v>Diesel B5</v>
          </cell>
          <cell r="G497">
            <v>7.0000000000000001E-3</v>
          </cell>
          <cell r="I497" t="str">
            <v>kg CH₄</v>
          </cell>
          <cell r="J497" t="str">
            <v>GJ</v>
          </cell>
        </row>
        <row r="498">
          <cell r="C498" t="str">
            <v>Fontes Móveis</v>
          </cell>
          <cell r="E498" t="str">
            <v>Transporte Marítimo</v>
          </cell>
          <cell r="F498" t="str">
            <v>Diesel B5</v>
          </cell>
          <cell r="G498">
            <v>2E-3</v>
          </cell>
          <cell r="I498" t="str">
            <v>kg N₂O</v>
          </cell>
          <cell r="J498" t="str">
            <v>GJ</v>
          </cell>
        </row>
        <row r="499">
          <cell r="C499" t="str">
            <v>Fontes Móveis</v>
          </cell>
          <cell r="E499" t="str">
            <v>Transporte Marítimo</v>
          </cell>
          <cell r="F499" t="str">
            <v>Óleo Combustível Pesado</v>
          </cell>
          <cell r="G499">
            <v>77.400000000000006</v>
          </cell>
          <cell r="I499" t="str">
            <v>kg CO₂</v>
          </cell>
          <cell r="J499" t="str">
            <v>GJ</v>
          </cell>
        </row>
        <row r="500">
          <cell r="C500" t="str">
            <v>Fontes Móveis</v>
          </cell>
          <cell r="E500" t="str">
            <v>Transporte Marítimo</v>
          </cell>
          <cell r="F500" t="str">
            <v>Óleo Combustível Pesado</v>
          </cell>
          <cell r="G500">
            <v>7.0000000000000001E-3</v>
          </cell>
          <cell r="I500" t="str">
            <v>kg CH₄</v>
          </cell>
          <cell r="J500" t="str">
            <v>GJ</v>
          </cell>
        </row>
        <row r="501">
          <cell r="C501" t="str">
            <v>Fontes Móveis</v>
          </cell>
          <cell r="E501" t="str">
            <v>Transporte Marítimo</v>
          </cell>
          <cell r="F501" t="str">
            <v>Óleo Combustível Pesado</v>
          </cell>
          <cell r="G501">
            <v>2E-3</v>
          </cell>
          <cell r="I501" t="str">
            <v>kg N₂O</v>
          </cell>
          <cell r="J501" t="str">
            <v>GJ</v>
          </cell>
        </row>
        <row r="502">
          <cell r="C502" t="str">
            <v>Fontes Móveis</v>
          </cell>
          <cell r="E502" t="str">
            <v>Transporte Aéreo</v>
          </cell>
          <cell r="F502" t="str">
            <v>Gasolina de Aviação</v>
          </cell>
          <cell r="G502">
            <v>70</v>
          </cell>
          <cell r="I502" t="str">
            <v>kg CO₂</v>
          </cell>
          <cell r="J502" t="str">
            <v>GJ</v>
          </cell>
        </row>
        <row r="503">
          <cell r="C503" t="str">
            <v>Fontes Móveis</v>
          </cell>
          <cell r="E503" t="str">
            <v>Transporte Aéreo</v>
          </cell>
          <cell r="F503" t="str">
            <v>Gasolina de Aviação</v>
          </cell>
          <cell r="G503">
            <v>5.0000000000000001E-4</v>
          </cell>
          <cell r="I503" t="str">
            <v>kg CH₄</v>
          </cell>
          <cell r="J503" t="str">
            <v>GJ</v>
          </cell>
        </row>
        <row r="504">
          <cell r="C504" t="str">
            <v>Fontes Móveis</v>
          </cell>
          <cell r="E504" t="str">
            <v>Transporte Aéreo</v>
          </cell>
          <cell r="F504" t="str">
            <v>Gasolina de Aviação</v>
          </cell>
          <cell r="G504">
            <v>2E-3</v>
          </cell>
          <cell r="I504" t="str">
            <v>kg N₂O</v>
          </cell>
          <cell r="J504" t="str">
            <v>GJ</v>
          </cell>
        </row>
        <row r="505">
          <cell r="C505" t="str">
            <v>Fontes Móveis</v>
          </cell>
          <cell r="E505" t="str">
            <v>Transporte Aéreo</v>
          </cell>
          <cell r="F505" t="str">
            <v>Querosene de Aviação</v>
          </cell>
          <cell r="G505">
            <v>71.5</v>
          </cell>
          <cell r="I505" t="str">
            <v>kg CO₂</v>
          </cell>
          <cell r="J505" t="str">
            <v>GJ</v>
          </cell>
        </row>
        <row r="506">
          <cell r="C506" t="str">
            <v>Fontes Móveis</v>
          </cell>
          <cell r="E506" t="str">
            <v>Transporte Aéreo</v>
          </cell>
          <cell r="F506" t="str">
            <v>Querosene de Aviação</v>
          </cell>
          <cell r="G506">
            <v>5.0000000000000001E-4</v>
          </cell>
          <cell r="I506" t="str">
            <v>kg CH₄</v>
          </cell>
          <cell r="J506" t="str">
            <v>GJ</v>
          </cell>
        </row>
        <row r="507">
          <cell r="C507" t="str">
            <v>Fontes Móveis</v>
          </cell>
          <cell r="E507" t="str">
            <v>Transporte Aéreo</v>
          </cell>
          <cell r="F507" t="str">
            <v>Querosene de Aviação</v>
          </cell>
          <cell r="G507">
            <v>2E-3</v>
          </cell>
          <cell r="I507" t="str">
            <v>kg N₂O</v>
          </cell>
          <cell r="J507" t="str">
            <v>GJ</v>
          </cell>
        </row>
        <row r="508">
          <cell r="C508" t="str">
            <v>Aterro Coberto - Anaeróbio</v>
          </cell>
          <cell r="E508" t="str">
            <v>N/A</v>
          </cell>
          <cell r="F508" t="str">
            <v>MCF</v>
          </cell>
          <cell r="G508">
            <v>1</v>
          </cell>
          <cell r="I508" t="str">
            <v>N/A</v>
          </cell>
          <cell r="J508" t="str">
            <v>N/A</v>
          </cell>
        </row>
        <row r="509">
          <cell r="C509" t="str">
            <v>Aterro Coberto - Semiaeróbio</v>
          </cell>
          <cell r="E509" t="str">
            <v>N/A</v>
          </cell>
          <cell r="F509" t="str">
            <v>MCF</v>
          </cell>
          <cell r="G509">
            <v>0.5</v>
          </cell>
          <cell r="I509" t="str">
            <v>N/A</v>
          </cell>
          <cell r="J509" t="str">
            <v>N/A</v>
          </cell>
        </row>
        <row r="510">
          <cell r="C510" t="str">
            <v>Aterro Descoberto - Profundo (&gt;5m)</v>
          </cell>
          <cell r="E510" t="str">
            <v>N/A</v>
          </cell>
          <cell r="F510" t="str">
            <v>MCF</v>
          </cell>
          <cell r="G510">
            <v>0.8</v>
          </cell>
          <cell r="I510" t="str">
            <v>N/A</v>
          </cell>
          <cell r="J510" t="str">
            <v>N/A</v>
          </cell>
        </row>
        <row r="511">
          <cell r="C511" t="str">
            <v>Aterro Descoberto - Raso (&lt;5m)</v>
          </cell>
          <cell r="E511" t="str">
            <v>N/A</v>
          </cell>
          <cell r="F511" t="str">
            <v>MCF</v>
          </cell>
          <cell r="G511">
            <v>0.4</v>
          </cell>
          <cell r="I511" t="str">
            <v>N/A</v>
          </cell>
          <cell r="J511" t="str">
            <v>N/A</v>
          </cell>
        </row>
        <row r="512">
          <cell r="C512" t="str">
            <v>Aterro Não-Categorizado</v>
          </cell>
          <cell r="E512" t="str">
            <v>N/A</v>
          </cell>
          <cell r="F512" t="str">
            <v>MCF</v>
          </cell>
          <cell r="G512">
            <v>0.6</v>
          </cell>
          <cell r="I512" t="str">
            <v>N/A</v>
          </cell>
          <cell r="J512" t="str">
            <v>N/A</v>
          </cell>
        </row>
        <row r="513">
          <cell r="C513" t="str">
            <v>Aterro Coberto - Anaeróbio</v>
          </cell>
          <cell r="E513" t="str">
            <v>N/A</v>
          </cell>
          <cell r="F513" t="str">
            <v>OX</v>
          </cell>
          <cell r="G513">
            <v>0</v>
          </cell>
          <cell r="I513" t="str">
            <v>N/A</v>
          </cell>
          <cell r="J513" t="str">
            <v>N/A</v>
          </cell>
        </row>
        <row r="514">
          <cell r="C514" t="str">
            <v>Aterro Coberto - Semiaeróbio</v>
          </cell>
          <cell r="E514" t="str">
            <v>N/A</v>
          </cell>
          <cell r="F514" t="str">
            <v>OX</v>
          </cell>
          <cell r="G514">
            <v>0.1</v>
          </cell>
          <cell r="I514" t="str">
            <v>N/A</v>
          </cell>
          <cell r="J514" t="str">
            <v>N/A</v>
          </cell>
        </row>
        <row r="515">
          <cell r="C515" t="str">
            <v>Aterro Descoberto - Profundo (&gt;5m)</v>
          </cell>
          <cell r="E515" t="str">
            <v>N/A</v>
          </cell>
          <cell r="F515" t="str">
            <v>OX</v>
          </cell>
          <cell r="G515">
            <v>0</v>
          </cell>
          <cell r="I515" t="str">
            <v>N/A</v>
          </cell>
          <cell r="J515" t="str">
            <v>N/A</v>
          </cell>
        </row>
        <row r="516">
          <cell r="C516" t="str">
            <v>Aterro Descoberto - Raso (&lt;5m)</v>
          </cell>
          <cell r="E516" t="str">
            <v>N/A</v>
          </cell>
          <cell r="F516" t="str">
            <v>OX</v>
          </cell>
          <cell r="G516">
            <v>0</v>
          </cell>
          <cell r="I516" t="str">
            <v>N/A</v>
          </cell>
          <cell r="J516" t="str">
            <v>N/A</v>
          </cell>
        </row>
        <row r="517">
          <cell r="C517" t="str">
            <v>Aterro Não-Categorizado</v>
          </cell>
          <cell r="E517" t="str">
            <v>N/A</v>
          </cell>
          <cell r="F517" t="str">
            <v>OX</v>
          </cell>
          <cell r="G517">
            <v>0</v>
          </cell>
          <cell r="I517" t="str">
            <v>N/A</v>
          </cell>
          <cell r="J517" t="str">
            <v>N/A</v>
          </cell>
        </row>
        <row r="518">
          <cell r="C518" t="str">
            <v>Aterro Sanitário</v>
          </cell>
          <cell r="E518" t="str">
            <v>Resíduo Úmido</v>
          </cell>
          <cell r="F518" t="str">
            <v>DOC</v>
          </cell>
          <cell r="G518">
            <v>0.4</v>
          </cell>
          <cell r="I518" t="str">
            <v>N/A</v>
          </cell>
          <cell r="J518" t="str">
            <v>N/A</v>
          </cell>
        </row>
        <row r="519">
          <cell r="C519" t="str">
            <v>Aterro Sanitário</v>
          </cell>
          <cell r="E519" t="str">
            <v>Resíduo Úmido</v>
          </cell>
          <cell r="F519" t="str">
            <v>DOC</v>
          </cell>
          <cell r="G519">
            <v>0.24</v>
          </cell>
          <cell r="I519" t="str">
            <v>N/A</v>
          </cell>
          <cell r="J519" t="str">
            <v>N/A</v>
          </cell>
        </row>
        <row r="520">
          <cell r="C520" t="str">
            <v>Aterro Sanitário</v>
          </cell>
          <cell r="E520" t="str">
            <v>Resíduo Úmido</v>
          </cell>
          <cell r="F520" t="str">
            <v>DOC</v>
          </cell>
          <cell r="G520">
            <v>0.15</v>
          </cell>
          <cell r="I520" t="str">
            <v>N/A</v>
          </cell>
          <cell r="J520" t="str">
            <v>N/A</v>
          </cell>
        </row>
        <row r="521">
          <cell r="C521" t="str">
            <v>Aterro Sanitário</v>
          </cell>
          <cell r="E521" t="str">
            <v>Resíduo Úmido</v>
          </cell>
          <cell r="F521" t="str">
            <v>DOC</v>
          </cell>
          <cell r="G521">
            <v>0.43</v>
          </cell>
          <cell r="I521" t="str">
            <v>N/A</v>
          </cell>
          <cell r="J521" t="str">
            <v>N/A</v>
          </cell>
        </row>
        <row r="522">
          <cell r="C522" t="str">
            <v>Aterro Sanitário</v>
          </cell>
          <cell r="E522" t="str">
            <v>Resíduo Úmido</v>
          </cell>
          <cell r="F522" t="str">
            <v>DOC</v>
          </cell>
          <cell r="G522">
            <v>0.2</v>
          </cell>
          <cell r="I522" t="str">
            <v>N/A</v>
          </cell>
          <cell r="J522" t="str">
            <v>N/A</v>
          </cell>
        </row>
        <row r="523">
          <cell r="C523" t="str">
            <v>Aterro Sanitário</v>
          </cell>
          <cell r="E523" t="str">
            <v>Resíduo Úmido</v>
          </cell>
          <cell r="F523" t="str">
            <v>DOC</v>
          </cell>
          <cell r="G523">
            <v>0.24</v>
          </cell>
          <cell r="I523" t="str">
            <v>N/A</v>
          </cell>
          <cell r="J523" t="str">
            <v>N/A</v>
          </cell>
        </row>
        <row r="524">
          <cell r="C524" t="str">
            <v>Aterro Sanitário</v>
          </cell>
          <cell r="E524" t="str">
            <v>Resíduo Úmido</v>
          </cell>
          <cell r="F524" t="str">
            <v>DOC</v>
          </cell>
          <cell r="G524">
            <v>0</v>
          </cell>
          <cell r="I524" t="str">
            <v>N/A</v>
          </cell>
          <cell r="J524" t="str">
            <v>N/A</v>
          </cell>
        </row>
        <row r="525">
          <cell r="C525" t="str">
            <v>Aterro Sanitário</v>
          </cell>
          <cell r="E525" t="str">
            <v>Resíduo Úmido</v>
          </cell>
          <cell r="F525" t="str">
            <v>DOC</v>
          </cell>
          <cell r="G525">
            <v>0</v>
          </cell>
          <cell r="I525" t="str">
            <v>N/A</v>
          </cell>
          <cell r="J525" t="str">
            <v>N/A</v>
          </cell>
        </row>
        <row r="526">
          <cell r="C526" t="str">
            <v>Aterro Sanitário</v>
          </cell>
          <cell r="E526" t="str">
            <v>Resíduo Úmido</v>
          </cell>
          <cell r="F526" t="str">
            <v>DOC</v>
          </cell>
          <cell r="G526">
            <v>0</v>
          </cell>
          <cell r="I526" t="str">
            <v>N/A</v>
          </cell>
          <cell r="J526" t="str">
            <v>N/A</v>
          </cell>
        </row>
        <row r="527">
          <cell r="C527" t="str">
            <v>Aterro Sanitário</v>
          </cell>
          <cell r="E527" t="str">
            <v>Resíduo Úmido</v>
          </cell>
          <cell r="F527" t="str">
            <v>DOC</v>
          </cell>
          <cell r="G527">
            <v>0</v>
          </cell>
          <cell r="I527" t="str">
            <v>N/A</v>
          </cell>
          <cell r="J527" t="str">
            <v>N/A</v>
          </cell>
        </row>
        <row r="528">
          <cell r="C528" t="str">
            <v>Aterro Sanitário</v>
          </cell>
          <cell r="E528" t="str">
            <v>Resíduo Seco</v>
          </cell>
          <cell r="F528" t="str">
            <v>DOC</v>
          </cell>
          <cell r="G528">
            <v>0.44</v>
          </cell>
          <cell r="I528" t="str">
            <v>N/A</v>
          </cell>
          <cell r="J528" t="str">
            <v>N/A</v>
          </cell>
        </row>
        <row r="529">
          <cell r="C529" t="str">
            <v>Aterro Sanitário</v>
          </cell>
          <cell r="E529" t="str">
            <v>Resíduo Seco</v>
          </cell>
          <cell r="F529" t="str">
            <v>DOC</v>
          </cell>
          <cell r="G529">
            <v>0.3</v>
          </cell>
          <cell r="I529" t="str">
            <v>N/A</v>
          </cell>
          <cell r="J529" t="str">
            <v>N/A</v>
          </cell>
        </row>
        <row r="530">
          <cell r="C530" t="str">
            <v>Aterro Sanitário</v>
          </cell>
          <cell r="E530" t="str">
            <v>Resíduo Seco</v>
          </cell>
          <cell r="F530" t="str">
            <v>DOC</v>
          </cell>
          <cell r="G530">
            <v>0.38</v>
          </cell>
          <cell r="I530" t="str">
            <v>N/A</v>
          </cell>
          <cell r="J530" t="str">
            <v>N/A</v>
          </cell>
        </row>
        <row r="531">
          <cell r="C531" t="str">
            <v>Aterro Sanitário</v>
          </cell>
          <cell r="E531" t="str">
            <v>Resíduo Seco</v>
          </cell>
          <cell r="F531" t="str">
            <v>DOC</v>
          </cell>
          <cell r="G531">
            <v>0.5</v>
          </cell>
          <cell r="I531" t="str">
            <v>N/A</v>
          </cell>
          <cell r="J531" t="str">
            <v>N/A</v>
          </cell>
        </row>
        <row r="532">
          <cell r="C532" t="str">
            <v>Aterro Sanitário</v>
          </cell>
          <cell r="E532" t="str">
            <v>Resíduo Seco</v>
          </cell>
          <cell r="F532" t="str">
            <v>DOC</v>
          </cell>
          <cell r="G532">
            <v>0.49</v>
          </cell>
          <cell r="I532" t="str">
            <v>N/A</v>
          </cell>
          <cell r="J532" t="str">
            <v>N/A</v>
          </cell>
        </row>
        <row r="533">
          <cell r="C533" t="str">
            <v>Aterro Sanitário</v>
          </cell>
          <cell r="E533" t="str">
            <v>Resíduo Seco</v>
          </cell>
          <cell r="F533" t="str">
            <v>DOC</v>
          </cell>
          <cell r="G533">
            <v>0.09</v>
          </cell>
          <cell r="I533" t="str">
            <v>N/A</v>
          </cell>
          <cell r="J533" t="str">
            <v>N/A</v>
          </cell>
        </row>
        <row r="534">
          <cell r="C534" t="str">
            <v>Aterro Sanitário</v>
          </cell>
          <cell r="E534" t="str">
            <v>Resíduo Seco</v>
          </cell>
          <cell r="F534" t="str">
            <v>DOC</v>
          </cell>
          <cell r="G534">
            <v>0.6</v>
          </cell>
          <cell r="I534" t="str">
            <v>N/A</v>
          </cell>
          <cell r="J534" t="str">
            <v>N/A</v>
          </cell>
        </row>
        <row r="535">
          <cell r="C535" t="str">
            <v>Aterro Sanitário</v>
          </cell>
          <cell r="E535" t="str">
            <v>Resíduo Seco</v>
          </cell>
          <cell r="F535" t="str">
            <v>DOC</v>
          </cell>
          <cell r="G535">
            <v>0</v>
          </cell>
          <cell r="I535" t="str">
            <v>N/A</v>
          </cell>
          <cell r="J535" t="str">
            <v>N/A</v>
          </cell>
        </row>
        <row r="536">
          <cell r="C536" t="str">
            <v>Aterro Sanitário</v>
          </cell>
          <cell r="E536" t="str">
            <v>Resíduo Seco</v>
          </cell>
          <cell r="F536" t="str">
            <v>DOC</v>
          </cell>
          <cell r="G536">
            <v>0</v>
          </cell>
          <cell r="I536" t="str">
            <v>N/A</v>
          </cell>
          <cell r="J536" t="str">
            <v>N/A</v>
          </cell>
        </row>
        <row r="537">
          <cell r="C537" t="str">
            <v>Aterro Sanitário</v>
          </cell>
          <cell r="E537" t="str">
            <v>Resíduo Seco</v>
          </cell>
          <cell r="F537" t="str">
            <v>DOC</v>
          </cell>
          <cell r="G537">
            <v>0</v>
          </cell>
          <cell r="I537" t="str">
            <v>N/A</v>
          </cell>
          <cell r="J537" t="str">
            <v>N/A</v>
          </cell>
        </row>
        <row r="538">
          <cell r="C538" t="str">
            <v>Aterro Sanitário</v>
          </cell>
          <cell r="E538" t="str">
            <v>Resíduo Seco</v>
          </cell>
          <cell r="F538" t="str">
            <v>DOC</v>
          </cell>
          <cell r="G538">
            <v>0</v>
          </cell>
          <cell r="I538" t="str">
            <v>N/A</v>
          </cell>
          <cell r="J538" t="str">
            <v>N/A</v>
          </cell>
        </row>
        <row r="539">
          <cell r="C539" t="str">
            <v>Aterro Sanitário</v>
          </cell>
          <cell r="E539" t="str">
            <v>Zona Temperada Seca</v>
          </cell>
          <cell r="F539" t="str">
            <v>k</v>
          </cell>
          <cell r="G539">
            <v>0.04</v>
          </cell>
          <cell r="I539" t="str">
            <v>N/A</v>
          </cell>
          <cell r="J539" t="str">
            <v>N/A</v>
          </cell>
        </row>
        <row r="540">
          <cell r="C540" t="str">
            <v>Aterro Sanitário</v>
          </cell>
          <cell r="E540" t="str">
            <v>Zona Temperada Seca</v>
          </cell>
          <cell r="F540" t="str">
            <v>k</v>
          </cell>
          <cell r="G540">
            <v>0.04</v>
          </cell>
          <cell r="I540" t="str">
            <v>N/A</v>
          </cell>
          <cell r="J540" t="str">
            <v>N/A</v>
          </cell>
        </row>
        <row r="541">
          <cell r="C541" t="str">
            <v>Aterro Sanitário</v>
          </cell>
          <cell r="E541" t="str">
            <v>Zona Temperada Seca</v>
          </cell>
          <cell r="F541" t="str">
            <v>k</v>
          </cell>
          <cell r="G541">
            <v>0.06</v>
          </cell>
          <cell r="I541" t="str">
            <v>N/A</v>
          </cell>
          <cell r="J541" t="str">
            <v>N/A</v>
          </cell>
        </row>
        <row r="542">
          <cell r="C542" t="str">
            <v>Aterro Sanitário</v>
          </cell>
          <cell r="E542" t="str">
            <v>Zona Temperada Seca</v>
          </cell>
          <cell r="F542" t="str">
            <v>k</v>
          </cell>
          <cell r="G542">
            <v>0.02</v>
          </cell>
          <cell r="I542" t="str">
            <v>N/A</v>
          </cell>
          <cell r="J542" t="str">
            <v>N/A</v>
          </cell>
        </row>
        <row r="543">
          <cell r="C543" t="str">
            <v>Aterro Sanitário</v>
          </cell>
          <cell r="E543" t="str">
            <v>Zona Temperada Seca</v>
          </cell>
          <cell r="F543" t="str">
            <v>k</v>
          </cell>
          <cell r="G543">
            <v>0.05</v>
          </cell>
          <cell r="I543" t="str">
            <v>N/A</v>
          </cell>
          <cell r="J543" t="str">
            <v>N/A</v>
          </cell>
        </row>
        <row r="544">
          <cell r="C544" t="str">
            <v>Aterro Sanitário</v>
          </cell>
          <cell r="E544" t="str">
            <v>Zona Temperada Seca</v>
          </cell>
          <cell r="F544" t="str">
            <v>k</v>
          </cell>
          <cell r="G544">
            <v>0.06</v>
          </cell>
          <cell r="I544" t="str">
            <v>N/A</v>
          </cell>
          <cell r="J544" t="str">
            <v>N/A</v>
          </cell>
        </row>
        <row r="545">
          <cell r="C545" t="str">
            <v>Aterro Sanitário</v>
          </cell>
          <cell r="E545" t="str">
            <v>Zona Temperada Seca</v>
          </cell>
          <cell r="F545" t="str">
            <v>k</v>
          </cell>
          <cell r="G545">
            <v>0</v>
          </cell>
          <cell r="I545" t="str">
            <v>N/A</v>
          </cell>
          <cell r="J545" t="str">
            <v>N/A</v>
          </cell>
        </row>
        <row r="546">
          <cell r="C546" t="str">
            <v>Aterro Sanitário</v>
          </cell>
          <cell r="E546" t="str">
            <v>Zona Temperada Seca</v>
          </cell>
          <cell r="F546" t="str">
            <v>k</v>
          </cell>
          <cell r="G546">
            <v>0</v>
          </cell>
          <cell r="I546" t="str">
            <v>N/A</v>
          </cell>
          <cell r="J546" t="str">
            <v>N/A</v>
          </cell>
        </row>
        <row r="547">
          <cell r="C547" t="str">
            <v>Aterro Sanitário</v>
          </cell>
          <cell r="E547" t="str">
            <v>Zona Temperada Seca</v>
          </cell>
          <cell r="F547" t="str">
            <v>k</v>
          </cell>
          <cell r="G547">
            <v>0</v>
          </cell>
          <cell r="I547" t="str">
            <v>N/A</v>
          </cell>
          <cell r="J547" t="str">
            <v>N/A</v>
          </cell>
        </row>
        <row r="548">
          <cell r="C548" t="str">
            <v>Aterro Sanitário</v>
          </cell>
          <cell r="E548" t="str">
            <v>Zona Temperada Seca</v>
          </cell>
          <cell r="F548" t="str">
            <v>k</v>
          </cell>
          <cell r="G548">
            <v>0</v>
          </cell>
          <cell r="I548" t="str">
            <v>N/A</v>
          </cell>
          <cell r="J548" t="str">
            <v>N/A</v>
          </cell>
        </row>
        <row r="549">
          <cell r="C549" t="str">
            <v>Aterro Sanitário</v>
          </cell>
          <cell r="E549" t="str">
            <v>Zona Temperada Úmida</v>
          </cell>
          <cell r="F549" t="str">
            <v>k</v>
          </cell>
          <cell r="G549">
            <v>0.06</v>
          </cell>
          <cell r="I549" t="str">
            <v>N/A</v>
          </cell>
          <cell r="J549" t="str">
            <v>N/A</v>
          </cell>
        </row>
        <row r="550">
          <cell r="C550" t="str">
            <v>Aterro Sanitário</v>
          </cell>
          <cell r="E550" t="str">
            <v>Zona Temperada Úmida</v>
          </cell>
          <cell r="F550" t="str">
            <v>k</v>
          </cell>
          <cell r="G550">
            <v>0.06</v>
          </cell>
          <cell r="I550" t="str">
            <v>N/A</v>
          </cell>
          <cell r="J550" t="str">
            <v>N/A</v>
          </cell>
        </row>
        <row r="551">
          <cell r="C551" t="str">
            <v>Aterro Sanitário</v>
          </cell>
          <cell r="E551" t="str">
            <v>Zona Temperada Úmida</v>
          </cell>
          <cell r="F551" t="str">
            <v>k</v>
          </cell>
          <cell r="G551">
            <v>0.185</v>
          </cell>
          <cell r="I551" t="str">
            <v>N/A</v>
          </cell>
          <cell r="J551" t="str">
            <v>N/A</v>
          </cell>
        </row>
        <row r="552">
          <cell r="C552" t="str">
            <v>Aterro Sanitário</v>
          </cell>
          <cell r="E552" t="str">
            <v>Zona Temperada Úmida</v>
          </cell>
          <cell r="F552" t="str">
            <v>k</v>
          </cell>
          <cell r="G552">
            <v>0.03</v>
          </cell>
          <cell r="I552" t="str">
            <v>N/A</v>
          </cell>
          <cell r="J552" t="str">
            <v>N/A</v>
          </cell>
        </row>
        <row r="553">
          <cell r="C553" t="str">
            <v>Aterro Sanitário</v>
          </cell>
          <cell r="E553" t="str">
            <v>Zona Temperada Úmida</v>
          </cell>
          <cell r="F553" t="str">
            <v>k</v>
          </cell>
          <cell r="G553">
            <v>0.1</v>
          </cell>
          <cell r="I553" t="str">
            <v>N/A</v>
          </cell>
          <cell r="J553" t="str">
            <v>N/A</v>
          </cell>
        </row>
        <row r="554">
          <cell r="C554" t="str">
            <v>Aterro Sanitário</v>
          </cell>
          <cell r="E554" t="str">
            <v>Zona Temperada Úmida</v>
          </cell>
          <cell r="F554" t="str">
            <v>k</v>
          </cell>
          <cell r="G554">
            <v>0.185</v>
          </cell>
          <cell r="I554" t="str">
            <v>N/A</v>
          </cell>
          <cell r="J554" t="str">
            <v>N/A</v>
          </cell>
        </row>
        <row r="555">
          <cell r="C555" t="str">
            <v>Aterro Sanitário</v>
          </cell>
          <cell r="E555" t="str">
            <v>Zona Temperada Úmida</v>
          </cell>
          <cell r="F555" t="str">
            <v>k</v>
          </cell>
          <cell r="G555">
            <v>0</v>
          </cell>
          <cell r="I555" t="str">
            <v>N/A</v>
          </cell>
          <cell r="J555" t="str">
            <v>N/A</v>
          </cell>
        </row>
        <row r="556">
          <cell r="C556" t="str">
            <v>Aterro Sanitário</v>
          </cell>
          <cell r="E556" t="str">
            <v>Zona Temperada Úmida</v>
          </cell>
          <cell r="F556" t="str">
            <v>k</v>
          </cell>
          <cell r="G556">
            <v>0</v>
          </cell>
          <cell r="I556" t="str">
            <v>N/A</v>
          </cell>
          <cell r="J556" t="str">
            <v>N/A</v>
          </cell>
        </row>
        <row r="557">
          <cell r="C557" t="str">
            <v>Aterro Sanitário</v>
          </cell>
          <cell r="E557" t="str">
            <v>Zona Temperada Úmida</v>
          </cell>
          <cell r="F557" t="str">
            <v>k</v>
          </cell>
          <cell r="G557">
            <v>0</v>
          </cell>
          <cell r="I557" t="str">
            <v>N/A</v>
          </cell>
          <cell r="J557" t="str">
            <v>N/A</v>
          </cell>
        </row>
        <row r="558">
          <cell r="C558" t="str">
            <v>Aterro Sanitário</v>
          </cell>
          <cell r="E558" t="str">
            <v>Zona Temperada Úmida</v>
          </cell>
          <cell r="F558" t="str">
            <v>k</v>
          </cell>
          <cell r="G558">
            <v>0</v>
          </cell>
          <cell r="I558" t="str">
            <v>N/A</v>
          </cell>
          <cell r="J558" t="str">
            <v>N/A</v>
          </cell>
        </row>
        <row r="559">
          <cell r="C559" t="str">
            <v>Aterro Sanitário</v>
          </cell>
          <cell r="E559" t="str">
            <v>Zona Tropical Seca</v>
          </cell>
          <cell r="F559" t="str">
            <v>k</v>
          </cell>
          <cell r="G559">
            <v>4.4999999999999998E-2</v>
          </cell>
          <cell r="I559" t="str">
            <v>N/A</v>
          </cell>
          <cell r="J559" t="str">
            <v>N/A</v>
          </cell>
        </row>
        <row r="560">
          <cell r="C560" t="str">
            <v>Aterro Sanitário</v>
          </cell>
          <cell r="E560" t="str">
            <v>Zona Tropical Seca</v>
          </cell>
          <cell r="F560" t="str">
            <v>k</v>
          </cell>
          <cell r="G560">
            <v>4.4999999999999998E-2</v>
          </cell>
          <cell r="I560" t="str">
            <v>N/A</v>
          </cell>
          <cell r="J560" t="str">
            <v>N/A</v>
          </cell>
        </row>
        <row r="561">
          <cell r="C561" t="str">
            <v>Aterro Sanitário</v>
          </cell>
          <cell r="E561" t="str">
            <v>Zona Tropical Seca</v>
          </cell>
          <cell r="F561" t="str">
            <v>k</v>
          </cell>
          <cell r="G561">
            <v>8.5000000000000006E-2</v>
          </cell>
          <cell r="I561" t="str">
            <v>N/A</v>
          </cell>
          <cell r="J561" t="str">
            <v>N/A</v>
          </cell>
        </row>
        <row r="562">
          <cell r="C562" t="str">
            <v>Aterro Sanitário</v>
          </cell>
          <cell r="E562" t="str">
            <v>Zona Tropical Seca</v>
          </cell>
          <cell r="F562" t="str">
            <v>k</v>
          </cell>
          <cell r="G562">
            <v>2.5000000000000001E-2</v>
          </cell>
          <cell r="I562" t="str">
            <v>N/A</v>
          </cell>
          <cell r="J562" t="str">
            <v>N/A</v>
          </cell>
        </row>
        <row r="563">
          <cell r="C563" t="str">
            <v>Aterro Sanitário</v>
          </cell>
          <cell r="E563" t="str">
            <v>Zona Tropical Seca</v>
          </cell>
          <cell r="F563" t="str">
            <v>k</v>
          </cell>
          <cell r="G563">
            <v>6.5000000000000002E-2</v>
          </cell>
          <cell r="I563" t="str">
            <v>N/A</v>
          </cell>
          <cell r="J563" t="str">
            <v>N/A</v>
          </cell>
        </row>
        <row r="564">
          <cell r="C564" t="str">
            <v>Aterro Sanitário</v>
          </cell>
          <cell r="E564" t="str">
            <v>Zona Tropical Seca</v>
          </cell>
          <cell r="F564" t="str">
            <v>k</v>
          </cell>
          <cell r="G564">
            <v>8.5000000000000006E-2</v>
          </cell>
          <cell r="I564" t="str">
            <v>N/A</v>
          </cell>
          <cell r="J564" t="str">
            <v>N/A</v>
          </cell>
        </row>
        <row r="565">
          <cell r="C565" t="str">
            <v>Aterro Sanitário</v>
          </cell>
          <cell r="E565" t="str">
            <v>Zona Tropical Seca</v>
          </cell>
          <cell r="F565" t="str">
            <v>k</v>
          </cell>
          <cell r="G565">
            <v>0</v>
          </cell>
          <cell r="I565" t="str">
            <v>N/A</v>
          </cell>
          <cell r="J565" t="str">
            <v>N/A</v>
          </cell>
        </row>
        <row r="566">
          <cell r="C566" t="str">
            <v>Aterro Sanitário</v>
          </cell>
          <cell r="E566" t="str">
            <v>Zona Tropical Seca</v>
          </cell>
          <cell r="F566" t="str">
            <v>k</v>
          </cell>
          <cell r="G566">
            <v>0</v>
          </cell>
          <cell r="I566" t="str">
            <v>N/A</v>
          </cell>
          <cell r="J566" t="str">
            <v>N/A</v>
          </cell>
        </row>
        <row r="567">
          <cell r="C567" t="str">
            <v>Aterro Sanitário</v>
          </cell>
          <cell r="E567" t="str">
            <v>Zona Tropical Seca</v>
          </cell>
          <cell r="F567" t="str">
            <v>k</v>
          </cell>
          <cell r="G567">
            <v>0</v>
          </cell>
          <cell r="I567" t="str">
            <v>N/A</v>
          </cell>
          <cell r="J567" t="str">
            <v>N/A</v>
          </cell>
        </row>
        <row r="568">
          <cell r="C568" t="str">
            <v>Aterro Sanitário</v>
          </cell>
          <cell r="E568" t="str">
            <v>Zona Tropical Seca</v>
          </cell>
          <cell r="F568" t="str">
            <v>k</v>
          </cell>
          <cell r="G568">
            <v>0</v>
          </cell>
          <cell r="I568" t="str">
            <v>N/A</v>
          </cell>
          <cell r="J568" t="str">
            <v>N/A</v>
          </cell>
        </row>
        <row r="569">
          <cell r="C569" t="str">
            <v>Aterro Sanitário</v>
          </cell>
          <cell r="E569" t="str">
            <v>Zona Tropical Úmida</v>
          </cell>
          <cell r="F569" t="str">
            <v>k</v>
          </cell>
          <cell r="G569">
            <v>7.0000000000000007E-2</v>
          </cell>
          <cell r="I569" t="str">
            <v>N/A</v>
          </cell>
          <cell r="J569" t="str">
            <v>N/A</v>
          </cell>
        </row>
        <row r="570">
          <cell r="C570" t="str">
            <v>Aterro Sanitário</v>
          </cell>
          <cell r="E570" t="str">
            <v>Zona Tropical Úmida</v>
          </cell>
          <cell r="F570" t="str">
            <v>k</v>
          </cell>
          <cell r="G570">
            <v>7.0000000000000007E-2</v>
          </cell>
          <cell r="I570" t="str">
            <v>N/A</v>
          </cell>
          <cell r="J570" t="str">
            <v>N/A</v>
          </cell>
        </row>
        <row r="571">
          <cell r="C571" t="str">
            <v>Aterro Sanitário</v>
          </cell>
          <cell r="E571" t="str">
            <v>Zona Tropical Úmida</v>
          </cell>
          <cell r="F571" t="str">
            <v>k</v>
          </cell>
          <cell r="G571">
            <v>0.4</v>
          </cell>
          <cell r="I571" t="str">
            <v>N/A</v>
          </cell>
          <cell r="J571" t="str">
            <v>N/A</v>
          </cell>
        </row>
        <row r="572">
          <cell r="C572" t="str">
            <v>Aterro Sanitário</v>
          </cell>
          <cell r="E572" t="str">
            <v>Zona Tropical Úmida</v>
          </cell>
          <cell r="F572" t="str">
            <v>k</v>
          </cell>
          <cell r="G572">
            <v>3.5000000000000003E-2</v>
          </cell>
          <cell r="I572" t="str">
            <v>N/A</v>
          </cell>
          <cell r="J572" t="str">
            <v>N/A</v>
          </cell>
        </row>
        <row r="573">
          <cell r="C573" t="str">
            <v>Aterro Sanitário</v>
          </cell>
          <cell r="E573" t="str">
            <v>Zona Tropical Úmida</v>
          </cell>
          <cell r="F573" t="str">
            <v>k</v>
          </cell>
          <cell r="G573">
            <v>0.17</v>
          </cell>
          <cell r="I573" t="str">
            <v>N/A</v>
          </cell>
          <cell r="J573" t="str">
            <v>N/A</v>
          </cell>
        </row>
        <row r="574">
          <cell r="C574" t="str">
            <v>Aterro Sanitário</v>
          </cell>
          <cell r="E574" t="str">
            <v>Zona Tropical Úmida</v>
          </cell>
          <cell r="F574" t="str">
            <v>k</v>
          </cell>
          <cell r="G574">
            <v>0.4</v>
          </cell>
          <cell r="I574" t="str">
            <v>N/A</v>
          </cell>
          <cell r="J574" t="str">
            <v>N/A</v>
          </cell>
        </row>
        <row r="575">
          <cell r="C575" t="str">
            <v>Aterro Sanitário</v>
          </cell>
          <cell r="E575" t="str">
            <v>Zona Tropical Úmida</v>
          </cell>
          <cell r="F575" t="str">
            <v>k</v>
          </cell>
          <cell r="G575">
            <v>0</v>
          </cell>
          <cell r="I575" t="str">
            <v>N/A</v>
          </cell>
          <cell r="J575" t="str">
            <v>N/A</v>
          </cell>
        </row>
        <row r="576">
          <cell r="C576" t="str">
            <v>Aterro Sanitário</v>
          </cell>
          <cell r="E576" t="str">
            <v>Zona Tropical Úmida</v>
          </cell>
          <cell r="F576" t="str">
            <v>k</v>
          </cell>
          <cell r="G576">
            <v>0</v>
          </cell>
          <cell r="I576" t="str">
            <v>N/A</v>
          </cell>
          <cell r="J576" t="str">
            <v>N/A</v>
          </cell>
        </row>
        <row r="577">
          <cell r="C577" t="str">
            <v>Aterro Sanitário</v>
          </cell>
          <cell r="E577" t="str">
            <v>Zona Tropical Úmida</v>
          </cell>
          <cell r="F577" t="str">
            <v>k</v>
          </cell>
          <cell r="G577">
            <v>0</v>
          </cell>
          <cell r="I577" t="str">
            <v>N/A</v>
          </cell>
          <cell r="J577" t="str">
            <v>N/A</v>
          </cell>
        </row>
        <row r="578">
          <cell r="C578" t="str">
            <v>Aterro Sanitário</v>
          </cell>
          <cell r="E578" t="str">
            <v>Zona Tropical Úmida</v>
          </cell>
          <cell r="F578" t="str">
            <v>k</v>
          </cell>
          <cell r="G578">
            <v>0</v>
          </cell>
          <cell r="I578" t="str">
            <v>N/A</v>
          </cell>
          <cell r="J578" t="str">
            <v>N/A</v>
          </cell>
        </row>
        <row r="579">
          <cell r="C579" t="str">
            <v>Aterro Sanitário</v>
          </cell>
          <cell r="E579" t="str">
            <v>N/A</v>
          </cell>
          <cell r="F579" t="str">
            <v>X</v>
          </cell>
          <cell r="G579">
            <v>1.3333333333333333</v>
          </cell>
          <cell r="I579" t="str">
            <v>N/A</v>
          </cell>
          <cell r="J579" t="str">
            <v>N/A</v>
          </cell>
        </row>
        <row r="580">
          <cell r="C580" t="str">
            <v>Aterro Sanitário</v>
          </cell>
          <cell r="E580" t="str">
            <v>N/A</v>
          </cell>
          <cell r="F580" t="str">
            <v>DOCf</v>
          </cell>
          <cell r="G580">
            <v>0.5</v>
          </cell>
          <cell r="I580" t="str">
            <v>N/A</v>
          </cell>
          <cell r="J580" t="str">
            <v>N/A</v>
          </cell>
        </row>
        <row r="581">
          <cell r="C581" t="str">
            <v>Aterro Sanitário</v>
          </cell>
          <cell r="E581" t="str">
            <v>N/A</v>
          </cell>
          <cell r="F581" t="str">
            <v>F</v>
          </cell>
          <cell r="G581">
            <v>0.5</v>
          </cell>
          <cell r="I581" t="str">
            <v>N/A</v>
          </cell>
          <cell r="J581" t="str">
            <v>N/A</v>
          </cell>
        </row>
        <row r="582">
          <cell r="C582" t="str">
            <v>Compostagem</v>
          </cell>
          <cell r="E582" t="str">
            <v>Resíduo Seco</v>
          </cell>
          <cell r="F582" t="str">
            <v>FE Compostagem</v>
          </cell>
          <cell r="G582">
            <v>10</v>
          </cell>
          <cell r="I582" t="str">
            <v>kg CH₄</v>
          </cell>
          <cell r="J582" t="str">
            <v>t</v>
          </cell>
        </row>
        <row r="583">
          <cell r="C583" t="str">
            <v>Compostagem</v>
          </cell>
          <cell r="E583" t="str">
            <v>Resíduo Seco</v>
          </cell>
          <cell r="F583" t="str">
            <v>FE Compostagem</v>
          </cell>
          <cell r="G583">
            <v>0.6</v>
          </cell>
          <cell r="I583" t="str">
            <v>kg N₂O</v>
          </cell>
          <cell r="J583" t="str">
            <v>t</v>
          </cell>
        </row>
        <row r="584">
          <cell r="C584" t="str">
            <v>Compostagem</v>
          </cell>
          <cell r="E584" t="str">
            <v>Resíduo Úmido</v>
          </cell>
          <cell r="F584" t="str">
            <v>FE Compostagem</v>
          </cell>
          <cell r="G584">
            <v>4</v>
          </cell>
          <cell r="I584" t="str">
            <v>kg CH₄</v>
          </cell>
          <cell r="J584" t="str">
            <v>t</v>
          </cell>
        </row>
        <row r="585">
          <cell r="C585" t="str">
            <v>Compostagem</v>
          </cell>
          <cell r="E585" t="str">
            <v>Resíduo Úmido</v>
          </cell>
          <cell r="F585" t="str">
            <v>FE Compostagem</v>
          </cell>
          <cell r="G585">
            <v>0.3</v>
          </cell>
          <cell r="I585" t="str">
            <v>kg N₂O</v>
          </cell>
          <cell r="J585" t="str">
            <v>t</v>
          </cell>
        </row>
        <row r="586">
          <cell r="C586" t="str">
            <v>Tratamento de Efluentes</v>
          </cell>
          <cell r="E586" t="str">
            <v>N/A</v>
          </cell>
          <cell r="F586" t="str">
            <v>Bo</v>
          </cell>
          <cell r="G586">
            <v>0.25</v>
          </cell>
          <cell r="I586" t="str">
            <v>kg CH₄</v>
          </cell>
          <cell r="J586" t="str">
            <v>kg DQO</v>
          </cell>
        </row>
        <row r="587">
          <cell r="C587" t="str">
            <v>Tratamento de Efluentes</v>
          </cell>
          <cell r="E587" t="str">
            <v>N/A</v>
          </cell>
          <cell r="F587" t="str">
            <v>Bo</v>
          </cell>
          <cell r="G587">
            <v>0.6</v>
          </cell>
          <cell r="I587" t="str">
            <v>kg CH₄</v>
          </cell>
          <cell r="J587" t="str">
            <v>kg DBO</v>
          </cell>
        </row>
        <row r="588">
          <cell r="C588" t="str">
            <v>Tratamento de Efluentes</v>
          </cell>
          <cell r="E588" t="str">
            <v>N/A</v>
          </cell>
          <cell r="F588" t="str">
            <v>MCF</v>
          </cell>
          <cell r="G588">
            <v>0.1</v>
          </cell>
          <cell r="I588" t="str">
            <v>N/A</v>
          </cell>
          <cell r="J588" t="str">
            <v>N/A</v>
          </cell>
        </row>
        <row r="589">
          <cell r="C589" t="str">
            <v>Tratamento de Efluentes</v>
          </cell>
          <cell r="E589" t="str">
            <v>N/A</v>
          </cell>
          <cell r="F589" t="str">
            <v>MCF</v>
          </cell>
          <cell r="G589">
            <v>0</v>
          </cell>
          <cell r="I589" t="str">
            <v>N/A</v>
          </cell>
          <cell r="J589" t="str">
            <v>N/A</v>
          </cell>
        </row>
        <row r="590">
          <cell r="C590" t="str">
            <v>Tratamento de Efluentes</v>
          </cell>
          <cell r="E590" t="str">
            <v>N/A</v>
          </cell>
          <cell r="F590" t="str">
            <v>MCF</v>
          </cell>
          <cell r="G590">
            <v>0.3</v>
          </cell>
          <cell r="I590" t="str">
            <v>N/A</v>
          </cell>
          <cell r="J590" t="str">
            <v>N/A</v>
          </cell>
        </row>
        <row r="591">
          <cell r="C591" t="str">
            <v>Tratamento de Efluentes</v>
          </cell>
          <cell r="E591" t="str">
            <v>N/A</v>
          </cell>
          <cell r="F591" t="str">
            <v>MCF</v>
          </cell>
          <cell r="G591">
            <v>0.8</v>
          </cell>
          <cell r="I591" t="str">
            <v>N/A</v>
          </cell>
          <cell r="J591" t="str">
            <v>N/A</v>
          </cell>
        </row>
        <row r="592">
          <cell r="C592" t="str">
            <v>Tratamento de Efluentes</v>
          </cell>
          <cell r="E592" t="str">
            <v>N/A</v>
          </cell>
          <cell r="F592" t="str">
            <v>MCF</v>
          </cell>
          <cell r="G592">
            <v>0.8</v>
          </cell>
          <cell r="I592" t="str">
            <v>N/A</v>
          </cell>
          <cell r="J592" t="str">
            <v>N/A</v>
          </cell>
        </row>
        <row r="593">
          <cell r="C593" t="str">
            <v>Tratamento de Efluentes</v>
          </cell>
          <cell r="E593" t="str">
            <v>N/A</v>
          </cell>
          <cell r="F593" t="str">
            <v>MCF</v>
          </cell>
          <cell r="G593">
            <v>0.2</v>
          </cell>
          <cell r="I593" t="str">
            <v>N/A</v>
          </cell>
          <cell r="J593" t="str">
            <v>N/A</v>
          </cell>
        </row>
        <row r="594">
          <cell r="C594" t="str">
            <v>Tratamento de Efluentes</v>
          </cell>
          <cell r="E594" t="str">
            <v>N/A</v>
          </cell>
          <cell r="F594" t="str">
            <v>MCF</v>
          </cell>
          <cell r="G594">
            <v>0.8</v>
          </cell>
          <cell r="I594" t="str">
            <v>N/A</v>
          </cell>
          <cell r="J594" t="str">
            <v>N/A</v>
          </cell>
        </row>
        <row r="595">
          <cell r="C595" t="str">
            <v>Incineração</v>
          </cell>
          <cell r="E595" t="str">
            <v>N/A</v>
          </cell>
          <cell r="F595" t="str">
            <v>N/A</v>
          </cell>
          <cell r="G595">
            <v>0</v>
          </cell>
          <cell r="I595" t="str">
            <v>kg CO₂e</v>
          </cell>
          <cell r="J595" t="str">
            <v>kg Material</v>
          </cell>
        </row>
        <row r="596">
          <cell r="C596" t="str">
            <v>Incineração</v>
          </cell>
          <cell r="E596" t="str">
            <v>N/A</v>
          </cell>
          <cell r="F596" t="str">
            <v>N/A</v>
          </cell>
          <cell r="G596">
            <v>0</v>
          </cell>
          <cell r="I596" t="str">
            <v>kg CO₂e</v>
          </cell>
          <cell r="J596" t="str">
            <v>kg Material</v>
          </cell>
        </row>
        <row r="597">
          <cell r="C597" t="str">
            <v>Incineração</v>
          </cell>
          <cell r="E597" t="str">
            <v>N/A</v>
          </cell>
          <cell r="F597" t="str">
            <v>N/A</v>
          </cell>
          <cell r="G597">
            <v>0</v>
          </cell>
          <cell r="I597" t="str">
            <v>kg CO₂e</v>
          </cell>
          <cell r="J597" t="str">
            <v>kg Material</v>
          </cell>
        </row>
        <row r="598">
          <cell r="C598" t="str">
            <v>Incineração</v>
          </cell>
          <cell r="E598" t="str">
            <v>N/A</v>
          </cell>
          <cell r="F598" t="str">
            <v>N/A</v>
          </cell>
          <cell r="G598">
            <v>0.76</v>
          </cell>
          <cell r="I598" t="str">
            <v>kg CO₂e</v>
          </cell>
          <cell r="J598" t="str">
            <v>kg Material</v>
          </cell>
        </row>
        <row r="599">
          <cell r="C599" t="str">
            <v>Incineração</v>
          </cell>
          <cell r="E599" t="str">
            <v>N/A</v>
          </cell>
          <cell r="F599" t="str">
            <v>N/A</v>
          </cell>
          <cell r="G599">
            <v>0.56000000000000005</v>
          </cell>
          <cell r="I599" t="str">
            <v>kg CO₂e</v>
          </cell>
          <cell r="J599" t="str">
            <v>kg Material</v>
          </cell>
        </row>
        <row r="600">
          <cell r="C600" t="str">
            <v>Incineração</v>
          </cell>
          <cell r="E600" t="str">
            <v>N/A</v>
          </cell>
          <cell r="F600" t="str">
            <v>N/A</v>
          </cell>
          <cell r="G600">
            <v>0</v>
          </cell>
          <cell r="I600" t="str">
            <v>kg CO₂e</v>
          </cell>
          <cell r="J600" t="str">
            <v>kg Material</v>
          </cell>
        </row>
        <row r="601">
          <cell r="C601" t="str">
            <v>Incineração</v>
          </cell>
          <cell r="E601" t="str">
            <v>N/A</v>
          </cell>
          <cell r="F601" t="str">
            <v>N/A</v>
          </cell>
          <cell r="G601">
            <v>0</v>
          </cell>
          <cell r="I601" t="str">
            <v>kg CO₂e</v>
          </cell>
          <cell r="J601" t="str">
            <v>kg Material</v>
          </cell>
        </row>
        <row r="602">
          <cell r="C602" t="str">
            <v>Incineração</v>
          </cell>
          <cell r="E602" t="str">
            <v>N/A</v>
          </cell>
          <cell r="F602" t="str">
            <v>N/A</v>
          </cell>
          <cell r="G602">
            <v>0.47</v>
          </cell>
          <cell r="I602" t="str">
            <v>kg CO₂e</v>
          </cell>
          <cell r="J602" t="str">
            <v>kg Material</v>
          </cell>
        </row>
        <row r="603">
          <cell r="C603" t="str">
            <v>Incineração</v>
          </cell>
          <cell r="E603" t="str">
            <v>N/A</v>
          </cell>
          <cell r="F603" t="str">
            <v>N/A</v>
          </cell>
          <cell r="G603">
            <v>0.1</v>
          </cell>
          <cell r="I603" t="str">
            <v>kg CO₂e</v>
          </cell>
          <cell r="J603" t="str">
            <v>kg Material</v>
          </cell>
        </row>
        <row r="604">
          <cell r="C604" t="str">
            <v>Incineração</v>
          </cell>
          <cell r="E604" t="str">
            <v>N/A</v>
          </cell>
          <cell r="F604" t="str">
            <v>N/A</v>
          </cell>
          <cell r="G604">
            <v>2.0499999999999998</v>
          </cell>
          <cell r="I604" t="str">
            <v>kg CO₂e</v>
          </cell>
          <cell r="J604" t="str">
            <v>kg Material</v>
          </cell>
        </row>
        <row r="605">
          <cell r="C605" t="str">
            <v>Incineração</v>
          </cell>
          <cell r="E605" t="str">
            <v>N/A</v>
          </cell>
          <cell r="F605" t="str">
            <v>N/A</v>
          </cell>
          <cell r="G605">
            <v>0</v>
          </cell>
          <cell r="I605" t="str">
            <v>kg CO₂e</v>
          </cell>
          <cell r="J605" t="str">
            <v>kg Material</v>
          </cell>
        </row>
        <row r="606">
          <cell r="C606" t="str">
            <v>Incineração</v>
          </cell>
          <cell r="E606" t="str">
            <v>N/A</v>
          </cell>
          <cell r="F606" t="str">
            <v>N/A</v>
          </cell>
          <cell r="G606">
            <v>0.1</v>
          </cell>
          <cell r="I606" t="str">
            <v>kg CO₂e</v>
          </cell>
          <cell r="J606" t="str">
            <v>kg Material</v>
          </cell>
        </row>
        <row r="607">
          <cell r="C607" t="str">
            <v>Incineração</v>
          </cell>
          <cell r="E607" t="str">
            <v>N/A</v>
          </cell>
          <cell r="F607" t="str">
            <v>N/A</v>
          </cell>
          <cell r="G607">
            <v>0</v>
          </cell>
          <cell r="I607" t="str">
            <v>kg CO₂e</v>
          </cell>
          <cell r="J607" t="str">
            <v>kg Material</v>
          </cell>
        </row>
        <row r="608">
          <cell r="C608" t="str">
            <v>Incineração</v>
          </cell>
          <cell r="E608" t="str">
            <v>N/A</v>
          </cell>
          <cell r="F608" t="str">
            <v>Conteúdo de carbono na parcela seca</v>
          </cell>
          <cell r="G608">
            <v>0.6</v>
          </cell>
          <cell r="I608" t="str">
            <v>N/A</v>
          </cell>
          <cell r="J608" t="str">
            <v>N/A</v>
          </cell>
        </row>
        <row r="609">
          <cell r="C609" t="str">
            <v>Incineração</v>
          </cell>
          <cell r="E609" t="str">
            <v>N/A</v>
          </cell>
          <cell r="F609" t="str">
            <v>Conteúdo de carbono fóssil no conteúdo total de carbono</v>
          </cell>
          <cell r="G609">
            <v>0.4</v>
          </cell>
          <cell r="I609" t="str">
            <v>N/A</v>
          </cell>
          <cell r="J609" t="str">
            <v>N/A</v>
          </cell>
        </row>
        <row r="610">
          <cell r="C610" t="str">
            <v>Incineração</v>
          </cell>
          <cell r="E610" t="str">
            <v>N/A</v>
          </cell>
          <cell r="F610" t="str">
            <v>Resíduos Sólidos Municipais</v>
          </cell>
          <cell r="G610">
            <v>10</v>
          </cell>
          <cell r="I610" t="str">
            <v>GJ</v>
          </cell>
          <cell r="J610" t="str">
            <v>t</v>
          </cell>
        </row>
        <row r="611">
          <cell r="C611" t="str">
            <v>Incineração</v>
          </cell>
          <cell r="E611" t="str">
            <v>N/A</v>
          </cell>
          <cell r="F611" t="str">
            <v>Resíduos Sólidos Municipais</v>
          </cell>
          <cell r="G611">
            <v>0.3</v>
          </cell>
          <cell r="I611" t="str">
            <v>kg CH₄</v>
          </cell>
          <cell r="J611" t="str">
            <v>GJ</v>
          </cell>
        </row>
        <row r="612">
          <cell r="C612" t="str">
            <v>Incineração</v>
          </cell>
          <cell r="E612" t="str">
            <v>N/A</v>
          </cell>
          <cell r="F612" t="str">
            <v>Resíduos Sólidos Municipais</v>
          </cell>
          <cell r="G612">
            <v>4.0000000000000001E-3</v>
          </cell>
          <cell r="I612" t="str">
            <v>kg N₂O</v>
          </cell>
          <cell r="J612" t="str">
            <v>GJ</v>
          </cell>
        </row>
        <row r="613">
          <cell r="C613" t="str">
            <v>N/A</v>
          </cell>
          <cell r="E613" t="str">
            <v>Kyoto</v>
          </cell>
          <cell r="F613" t="str">
            <v>CO₂</v>
          </cell>
          <cell r="G613">
            <v>1</v>
          </cell>
          <cell r="I613" t="str">
            <v>kg CO₂</v>
          </cell>
          <cell r="J613" t="str">
            <v>kg CO₂e</v>
          </cell>
        </row>
        <row r="614">
          <cell r="C614" t="str">
            <v>N/A</v>
          </cell>
          <cell r="E614" t="str">
            <v>Kyoto</v>
          </cell>
          <cell r="F614" t="str">
            <v>CH4</v>
          </cell>
          <cell r="G614">
            <v>28</v>
          </cell>
          <cell r="I614" t="str">
            <v>kg CH₄</v>
          </cell>
          <cell r="J614" t="str">
            <v>kg CO₂e</v>
          </cell>
        </row>
        <row r="615">
          <cell r="C615" t="str">
            <v>N/A</v>
          </cell>
          <cell r="E615" t="str">
            <v>Kyoto</v>
          </cell>
          <cell r="F615" t="str">
            <v>N2O</v>
          </cell>
          <cell r="G615">
            <v>265</v>
          </cell>
          <cell r="I615" t="str">
            <v>kg N₂O</v>
          </cell>
          <cell r="J615" t="str">
            <v>kg CO₂e</v>
          </cell>
        </row>
        <row r="616">
          <cell r="C616" t="str">
            <v>N/A</v>
          </cell>
          <cell r="E616" t="str">
            <v>Kyoto</v>
          </cell>
          <cell r="F616" t="str">
            <v>SF6</v>
          </cell>
          <cell r="G616">
            <v>23900</v>
          </cell>
          <cell r="I616" t="str">
            <v>N/A</v>
          </cell>
          <cell r="J616" t="str">
            <v>N/A</v>
          </cell>
        </row>
        <row r="617">
          <cell r="C617" t="str">
            <v>N/A</v>
          </cell>
          <cell r="E617" t="str">
            <v>Montreal</v>
          </cell>
          <cell r="F617" t="str">
            <v>R-22</v>
          </cell>
          <cell r="G617">
            <v>1810</v>
          </cell>
          <cell r="I617" t="str">
            <v>N/A</v>
          </cell>
          <cell r="J617" t="str">
            <v>N/A</v>
          </cell>
        </row>
        <row r="618">
          <cell r="C618" t="str">
            <v>N/A</v>
          </cell>
          <cell r="E618" t="str">
            <v>Kyoto</v>
          </cell>
          <cell r="F618" t="str">
            <v>HFC-23</v>
          </cell>
          <cell r="G618">
            <v>14800</v>
          </cell>
          <cell r="I618" t="str">
            <v>N/A</v>
          </cell>
          <cell r="J618" t="str">
            <v>N/A</v>
          </cell>
        </row>
        <row r="619">
          <cell r="C619" t="str">
            <v>N/A</v>
          </cell>
          <cell r="E619" t="str">
            <v>Kyoto</v>
          </cell>
          <cell r="F619" t="str">
            <v>HFC-32</v>
          </cell>
          <cell r="G619">
            <v>675</v>
          </cell>
          <cell r="I619" t="str">
            <v>N/A</v>
          </cell>
          <cell r="J619" t="str">
            <v>N/A</v>
          </cell>
        </row>
        <row r="620">
          <cell r="C620" t="str">
            <v>N/A</v>
          </cell>
          <cell r="E620" t="str">
            <v>Kyoto</v>
          </cell>
          <cell r="F620" t="str">
            <v>HFC-125</v>
          </cell>
          <cell r="G620">
            <v>3500</v>
          </cell>
          <cell r="I620" t="str">
            <v>N/A</v>
          </cell>
          <cell r="J620" t="str">
            <v>N/A</v>
          </cell>
        </row>
        <row r="621">
          <cell r="C621" t="str">
            <v>N/A</v>
          </cell>
          <cell r="E621" t="str">
            <v>Kyoto</v>
          </cell>
          <cell r="F621" t="str">
            <v>HFC-134a</v>
          </cell>
          <cell r="G621">
            <v>1430</v>
          </cell>
          <cell r="I621" t="str">
            <v>N/A</v>
          </cell>
          <cell r="J621" t="str">
            <v>N/A</v>
          </cell>
        </row>
        <row r="622">
          <cell r="C622" t="str">
            <v>N/A</v>
          </cell>
          <cell r="E622" t="str">
            <v>Montreal</v>
          </cell>
          <cell r="F622" t="str">
            <v>HCFC-141b</v>
          </cell>
          <cell r="G622">
            <v>725</v>
          </cell>
          <cell r="I622" t="str">
            <v>N/A</v>
          </cell>
          <cell r="J622" t="str">
            <v>N/A</v>
          </cell>
        </row>
        <row r="623">
          <cell r="C623" t="str">
            <v>N/A</v>
          </cell>
          <cell r="E623" t="str">
            <v>Montreal</v>
          </cell>
          <cell r="F623" t="str">
            <v>HCFC-124</v>
          </cell>
          <cell r="G623">
            <v>609</v>
          </cell>
          <cell r="I623" t="str">
            <v>N/A</v>
          </cell>
          <cell r="J623" t="str">
            <v>N/A</v>
          </cell>
        </row>
        <row r="624">
          <cell r="C624" t="str">
            <v>N/A</v>
          </cell>
          <cell r="E624" t="str">
            <v>Montreal</v>
          </cell>
          <cell r="F624" t="str">
            <v>HCFC-22</v>
          </cell>
          <cell r="G624">
            <v>1810</v>
          </cell>
          <cell r="I624" t="str">
            <v>N/A</v>
          </cell>
          <cell r="J624" t="str">
            <v>N/A</v>
          </cell>
        </row>
        <row r="625">
          <cell r="C625" t="str">
            <v>N/A</v>
          </cell>
          <cell r="E625" t="str">
            <v>Kyoto</v>
          </cell>
          <cell r="F625" t="str">
            <v>HFC-143a</v>
          </cell>
          <cell r="G625">
            <v>4470</v>
          </cell>
          <cell r="I625" t="str">
            <v>N/A</v>
          </cell>
          <cell r="J625" t="str">
            <v>N/A</v>
          </cell>
        </row>
        <row r="626">
          <cell r="C626" t="str">
            <v>N/A</v>
          </cell>
          <cell r="E626" t="str">
            <v>Kyoto</v>
          </cell>
          <cell r="F626" t="str">
            <v>HFC-152a</v>
          </cell>
          <cell r="G626">
            <v>124</v>
          </cell>
          <cell r="I626" t="str">
            <v>N/A</v>
          </cell>
          <cell r="J626" t="str">
            <v>N/A</v>
          </cell>
        </row>
        <row r="627">
          <cell r="C627" t="str">
            <v>N/A</v>
          </cell>
          <cell r="E627" t="str">
            <v>Kyoto</v>
          </cell>
          <cell r="F627" t="str">
            <v>HFC-236fa</v>
          </cell>
          <cell r="G627">
            <v>9810</v>
          </cell>
          <cell r="I627" t="str">
            <v>N/A</v>
          </cell>
          <cell r="J627" t="str">
            <v>N/A</v>
          </cell>
        </row>
        <row r="628">
          <cell r="C628" t="str">
            <v>N/A</v>
          </cell>
          <cell r="E628" t="str">
            <v>Kyoto</v>
          </cell>
          <cell r="F628" t="str">
            <v>R-401A</v>
          </cell>
          <cell r="G628">
            <v>16.12</v>
          </cell>
          <cell r="I628" t="str">
            <v>N/A</v>
          </cell>
          <cell r="J628" t="str">
            <v>N/A</v>
          </cell>
        </row>
        <row r="629">
          <cell r="C629" t="str">
            <v>N/A</v>
          </cell>
          <cell r="E629" t="str">
            <v>Kyoto</v>
          </cell>
          <cell r="F629" t="str">
            <v>MP-39</v>
          </cell>
          <cell r="G629">
            <v>16.12</v>
          </cell>
          <cell r="I629" t="str">
            <v>N/A</v>
          </cell>
          <cell r="J629" t="str">
            <v>N/A</v>
          </cell>
        </row>
        <row r="630">
          <cell r="C630" t="str">
            <v>N/A</v>
          </cell>
          <cell r="E630" t="str">
            <v>Kyoto</v>
          </cell>
          <cell r="F630" t="str">
            <v>R-401B</v>
          </cell>
          <cell r="G630">
            <v>13.64</v>
          </cell>
          <cell r="I630" t="str">
            <v>N/A</v>
          </cell>
          <cell r="J630" t="str">
            <v>N/A</v>
          </cell>
        </row>
        <row r="631">
          <cell r="C631" t="str">
            <v>N/A</v>
          </cell>
          <cell r="E631" t="str">
            <v>Kyoto</v>
          </cell>
          <cell r="F631" t="str">
            <v>MP -66</v>
          </cell>
          <cell r="G631">
            <v>13.64</v>
          </cell>
          <cell r="I631" t="str">
            <v>N/A</v>
          </cell>
          <cell r="J631" t="str">
            <v>N/A</v>
          </cell>
        </row>
        <row r="632">
          <cell r="C632" t="str">
            <v>N/A</v>
          </cell>
          <cell r="E632" t="str">
            <v>Kyoto</v>
          </cell>
          <cell r="F632" t="str">
            <v>MO-29</v>
          </cell>
          <cell r="G632">
            <v>2728.95</v>
          </cell>
          <cell r="I632" t="str">
            <v>N/A</v>
          </cell>
          <cell r="J632" t="str">
            <v>N/A</v>
          </cell>
        </row>
        <row r="633">
          <cell r="C633" t="str">
            <v>N/A</v>
          </cell>
          <cell r="E633" t="str">
            <v>Kyoto</v>
          </cell>
          <cell r="F633" t="str">
            <v>R-401C</v>
          </cell>
          <cell r="G633">
            <v>21</v>
          </cell>
          <cell r="I633" t="str">
            <v>N/A</v>
          </cell>
          <cell r="J633" t="str">
            <v>N/A</v>
          </cell>
        </row>
        <row r="634">
          <cell r="C634" t="str">
            <v>N/A</v>
          </cell>
          <cell r="E634" t="str">
            <v>N/A</v>
          </cell>
          <cell r="F634" t="str">
            <v>R-402A</v>
          </cell>
          <cell r="G634">
            <v>2100</v>
          </cell>
          <cell r="I634" t="str">
            <v>N/A</v>
          </cell>
          <cell r="J634" t="str">
            <v>N/A</v>
          </cell>
        </row>
        <row r="635">
          <cell r="C635" t="str">
            <v>N/A</v>
          </cell>
          <cell r="E635" t="str">
            <v>N/A</v>
          </cell>
          <cell r="F635" t="str">
            <v>R-402B</v>
          </cell>
          <cell r="G635">
            <v>1330</v>
          </cell>
          <cell r="I635" t="str">
            <v>N/A</v>
          </cell>
          <cell r="J635" t="str">
            <v>N/A</v>
          </cell>
        </row>
        <row r="636">
          <cell r="C636" t="str">
            <v>N/A</v>
          </cell>
          <cell r="E636" t="str">
            <v>N/A</v>
          </cell>
          <cell r="F636" t="str">
            <v>R-403A</v>
          </cell>
          <cell r="G636">
            <v>1400</v>
          </cell>
          <cell r="I636" t="str">
            <v>N/A</v>
          </cell>
          <cell r="J636" t="str">
            <v>N/A</v>
          </cell>
        </row>
        <row r="637">
          <cell r="C637" t="str">
            <v>N/A</v>
          </cell>
          <cell r="E637" t="str">
            <v>N/A</v>
          </cell>
          <cell r="F637" t="str">
            <v>R-403B</v>
          </cell>
          <cell r="G637">
            <v>2730</v>
          </cell>
          <cell r="I637" t="str">
            <v>N/A</v>
          </cell>
          <cell r="J637" t="str">
            <v>N/A</v>
          </cell>
        </row>
        <row r="638">
          <cell r="C638" t="str">
            <v>N/A</v>
          </cell>
          <cell r="E638" t="str">
            <v>Kyoto</v>
          </cell>
          <cell r="F638" t="str">
            <v>R-404A</v>
          </cell>
          <cell r="G638">
            <v>3921.6</v>
          </cell>
          <cell r="I638" t="str">
            <v>N/A</v>
          </cell>
          <cell r="J638" t="str">
            <v>N/A</v>
          </cell>
        </row>
        <row r="639">
          <cell r="C639" t="str">
            <v>N/A</v>
          </cell>
          <cell r="E639" t="str">
            <v>N/A</v>
          </cell>
          <cell r="F639" t="str">
            <v>R-406A</v>
          </cell>
          <cell r="G639">
            <v>0</v>
          </cell>
          <cell r="I639" t="str">
            <v>N/A</v>
          </cell>
          <cell r="J639" t="str">
            <v>N/A</v>
          </cell>
        </row>
        <row r="640">
          <cell r="C640" t="str">
            <v>N/A</v>
          </cell>
          <cell r="E640" t="str">
            <v>Kyoto</v>
          </cell>
          <cell r="F640" t="str">
            <v>R-407A</v>
          </cell>
          <cell r="G640">
            <v>2107</v>
          </cell>
          <cell r="I640" t="str">
            <v>N/A</v>
          </cell>
          <cell r="J640" t="str">
            <v>N/A</v>
          </cell>
        </row>
        <row r="641">
          <cell r="C641" t="str">
            <v>N/A</v>
          </cell>
          <cell r="E641" t="str">
            <v>Kyoto</v>
          </cell>
          <cell r="F641" t="str">
            <v>R-407B</v>
          </cell>
          <cell r="G641">
            <v>2803.5</v>
          </cell>
          <cell r="I641" t="str">
            <v>N/A</v>
          </cell>
          <cell r="J641" t="str">
            <v>N/A</v>
          </cell>
        </row>
        <row r="642">
          <cell r="C642" t="str">
            <v>N/A</v>
          </cell>
          <cell r="E642" t="str">
            <v>Kyoto</v>
          </cell>
          <cell r="F642" t="str">
            <v>R-407C</v>
          </cell>
          <cell r="G642">
            <v>1773.85</v>
          </cell>
          <cell r="I642" t="str">
            <v>N/A</v>
          </cell>
          <cell r="J642" t="str">
            <v>N/A</v>
          </cell>
        </row>
        <row r="643">
          <cell r="C643" t="str">
            <v>N/A</v>
          </cell>
          <cell r="E643" t="str">
            <v>N/A</v>
          </cell>
          <cell r="F643" t="str">
            <v>R-407D</v>
          </cell>
          <cell r="G643">
            <v>1428</v>
          </cell>
          <cell r="I643" t="str">
            <v>N/A</v>
          </cell>
          <cell r="J643" t="str">
            <v>N/A</v>
          </cell>
        </row>
        <row r="644">
          <cell r="C644" t="str">
            <v>N/A</v>
          </cell>
          <cell r="E644" t="str">
            <v>N/A</v>
          </cell>
          <cell r="F644" t="str">
            <v>R-407E</v>
          </cell>
          <cell r="G644">
            <v>1363</v>
          </cell>
          <cell r="I644" t="str">
            <v>N/A</v>
          </cell>
          <cell r="J644" t="str">
            <v>N/A</v>
          </cell>
        </row>
        <row r="645">
          <cell r="C645" t="str">
            <v>N/A</v>
          </cell>
          <cell r="E645" t="str">
            <v>N/A</v>
          </cell>
          <cell r="F645" t="str">
            <v>R-408A</v>
          </cell>
          <cell r="G645">
            <v>1944</v>
          </cell>
          <cell r="I645" t="str">
            <v>N/A</v>
          </cell>
          <cell r="J645" t="str">
            <v>N/A</v>
          </cell>
        </row>
        <row r="646">
          <cell r="C646" t="str">
            <v>N/A</v>
          </cell>
          <cell r="E646" t="str">
            <v>N/A</v>
          </cell>
          <cell r="F646" t="str">
            <v>R-409A</v>
          </cell>
          <cell r="G646">
            <v>0</v>
          </cell>
          <cell r="I646" t="str">
            <v>N/A</v>
          </cell>
          <cell r="J646" t="str">
            <v>N/A</v>
          </cell>
        </row>
        <row r="647">
          <cell r="C647" t="str">
            <v>N/A</v>
          </cell>
          <cell r="E647" t="str">
            <v>N/A</v>
          </cell>
          <cell r="F647" t="str">
            <v>R-409B</v>
          </cell>
          <cell r="G647">
            <v>0</v>
          </cell>
          <cell r="I647" t="str">
            <v>N/A</v>
          </cell>
          <cell r="J647" t="str">
            <v>N/A</v>
          </cell>
        </row>
        <row r="648">
          <cell r="C648" t="str">
            <v>N/A</v>
          </cell>
          <cell r="E648" t="str">
            <v>N/A</v>
          </cell>
          <cell r="F648" t="str">
            <v>R-410A</v>
          </cell>
          <cell r="G648">
            <v>2087.5</v>
          </cell>
          <cell r="I648" t="str">
            <v>N/A</v>
          </cell>
          <cell r="J648" t="str">
            <v>N/A</v>
          </cell>
        </row>
        <row r="649">
          <cell r="C649" t="str">
            <v>N/A</v>
          </cell>
          <cell r="E649" t="str">
            <v>N/A</v>
          </cell>
          <cell r="F649" t="str">
            <v>R-410B</v>
          </cell>
          <cell r="G649">
            <v>2228.75</v>
          </cell>
          <cell r="I649" t="str">
            <v>N/A</v>
          </cell>
          <cell r="J649" t="str">
            <v>N/A</v>
          </cell>
        </row>
        <row r="650">
          <cell r="C650" t="str">
            <v>N/A</v>
          </cell>
          <cell r="E650" t="str">
            <v>N/A</v>
          </cell>
          <cell r="F650" t="str">
            <v>R-411A</v>
          </cell>
          <cell r="G650">
            <v>15.4</v>
          </cell>
          <cell r="I650" t="str">
            <v>N/A</v>
          </cell>
          <cell r="J650" t="str">
            <v>N/A</v>
          </cell>
        </row>
        <row r="651">
          <cell r="C651" t="str">
            <v>N/A</v>
          </cell>
          <cell r="E651" t="str">
            <v>N/A</v>
          </cell>
          <cell r="F651" t="str">
            <v>R-411B</v>
          </cell>
          <cell r="G651">
            <v>4.2</v>
          </cell>
          <cell r="I651" t="str">
            <v>N/A</v>
          </cell>
          <cell r="J651" t="str">
            <v>N/A</v>
          </cell>
        </row>
        <row r="652">
          <cell r="C652" t="str">
            <v>N/A</v>
          </cell>
          <cell r="E652" t="str">
            <v>N/A</v>
          </cell>
          <cell r="F652" t="str">
            <v>R-412A</v>
          </cell>
          <cell r="G652">
            <v>350</v>
          </cell>
          <cell r="I652" t="str">
            <v>N/A</v>
          </cell>
          <cell r="J652" t="str">
            <v>N/A</v>
          </cell>
        </row>
        <row r="653">
          <cell r="C653" t="str">
            <v>N/A</v>
          </cell>
          <cell r="E653" t="str">
            <v>N/A</v>
          </cell>
          <cell r="F653" t="str">
            <v>R-413A</v>
          </cell>
          <cell r="G653">
            <v>1774</v>
          </cell>
          <cell r="I653" t="str">
            <v>N/A</v>
          </cell>
          <cell r="J653" t="str">
            <v>N/A</v>
          </cell>
        </row>
        <row r="654">
          <cell r="C654" t="str">
            <v>N/A</v>
          </cell>
          <cell r="E654" t="str">
            <v>N/A</v>
          </cell>
          <cell r="F654" t="str">
            <v>R-414A</v>
          </cell>
          <cell r="G654">
            <v>0</v>
          </cell>
          <cell r="I654" t="str">
            <v>N/A</v>
          </cell>
          <cell r="J654" t="str">
            <v>N/A</v>
          </cell>
        </row>
        <row r="655">
          <cell r="C655" t="str">
            <v>N/A</v>
          </cell>
          <cell r="E655" t="str">
            <v>N/A</v>
          </cell>
          <cell r="F655" t="str">
            <v>R-414B</v>
          </cell>
          <cell r="G655">
            <v>0</v>
          </cell>
          <cell r="I655" t="str">
            <v>N/A</v>
          </cell>
          <cell r="J655" t="str">
            <v>N/A</v>
          </cell>
        </row>
        <row r="656">
          <cell r="C656" t="str">
            <v>N/A</v>
          </cell>
          <cell r="E656" t="str">
            <v>N/A</v>
          </cell>
          <cell r="F656" t="str">
            <v>R-415A</v>
          </cell>
          <cell r="G656">
            <v>25</v>
          </cell>
          <cell r="I656" t="str">
            <v>N/A</v>
          </cell>
          <cell r="J656" t="str">
            <v>N/A</v>
          </cell>
        </row>
        <row r="657">
          <cell r="C657" t="str">
            <v>N/A</v>
          </cell>
          <cell r="E657" t="str">
            <v>N/A</v>
          </cell>
          <cell r="F657" t="str">
            <v>R-415B</v>
          </cell>
          <cell r="G657">
            <v>105</v>
          </cell>
          <cell r="I657" t="str">
            <v>N/A</v>
          </cell>
          <cell r="J657" t="str">
            <v>N/A</v>
          </cell>
        </row>
        <row r="658">
          <cell r="C658" t="str">
            <v>N/A</v>
          </cell>
          <cell r="E658" t="str">
            <v>N/A</v>
          </cell>
          <cell r="F658" t="str">
            <v>R-416A</v>
          </cell>
          <cell r="G658">
            <v>767</v>
          </cell>
          <cell r="I658" t="str">
            <v>N/A</v>
          </cell>
          <cell r="J658" t="str">
            <v>N/A</v>
          </cell>
        </row>
        <row r="659">
          <cell r="C659" t="str">
            <v>N/A</v>
          </cell>
          <cell r="E659" t="str">
            <v>N/A</v>
          </cell>
          <cell r="F659" t="str">
            <v>R-417A</v>
          </cell>
          <cell r="G659">
            <v>1954.8</v>
          </cell>
          <cell r="I659" t="str">
            <v>N/A</v>
          </cell>
          <cell r="J659" t="str">
            <v>N/A</v>
          </cell>
        </row>
        <row r="660">
          <cell r="C660" t="str">
            <v>N/A</v>
          </cell>
          <cell r="E660" t="str">
            <v>N/A</v>
          </cell>
          <cell r="F660" t="str">
            <v>R-418A</v>
          </cell>
          <cell r="G660">
            <v>3.5</v>
          </cell>
          <cell r="I660" t="str">
            <v>N/A</v>
          </cell>
          <cell r="J660" t="str">
            <v>N/A</v>
          </cell>
        </row>
        <row r="661">
          <cell r="C661" t="str">
            <v>N/A</v>
          </cell>
          <cell r="E661" t="str">
            <v>N/A</v>
          </cell>
          <cell r="F661" t="str">
            <v>R-419A</v>
          </cell>
          <cell r="G661">
            <v>2403</v>
          </cell>
          <cell r="I661" t="str">
            <v>N/A</v>
          </cell>
          <cell r="J661" t="str">
            <v>N/A</v>
          </cell>
        </row>
        <row r="662">
          <cell r="C662" t="str">
            <v>N/A</v>
          </cell>
          <cell r="E662" t="str">
            <v>N/A</v>
          </cell>
          <cell r="F662" t="str">
            <v>R-420A</v>
          </cell>
          <cell r="G662">
            <v>1144</v>
          </cell>
          <cell r="I662" t="str">
            <v>N/A</v>
          </cell>
          <cell r="J662" t="str">
            <v>N/A</v>
          </cell>
        </row>
        <row r="663">
          <cell r="C663" t="str">
            <v>N/A</v>
          </cell>
          <cell r="E663" t="str">
            <v>N/A</v>
          </cell>
          <cell r="F663" t="str">
            <v>R-500</v>
          </cell>
          <cell r="G663">
            <v>36.68</v>
          </cell>
          <cell r="I663" t="str">
            <v>N/A</v>
          </cell>
          <cell r="J663" t="str">
            <v>N/A</v>
          </cell>
        </row>
        <row r="664">
          <cell r="C664" t="str">
            <v>N/A</v>
          </cell>
          <cell r="E664" t="str">
            <v>N/A</v>
          </cell>
          <cell r="F664" t="str">
            <v>R-501</v>
          </cell>
          <cell r="G664">
            <v>0</v>
          </cell>
          <cell r="I664" t="str">
            <v>N/A</v>
          </cell>
          <cell r="J664" t="str">
            <v>N/A</v>
          </cell>
        </row>
        <row r="665">
          <cell r="C665" t="str">
            <v>N/A</v>
          </cell>
          <cell r="E665" t="str">
            <v>N/A</v>
          </cell>
          <cell r="F665" t="str">
            <v>R-502</v>
          </cell>
          <cell r="G665">
            <v>0</v>
          </cell>
          <cell r="I665" t="str">
            <v>N/A</v>
          </cell>
          <cell r="J665" t="str">
            <v>N/A</v>
          </cell>
        </row>
        <row r="666">
          <cell r="C666" t="str">
            <v>N/A</v>
          </cell>
          <cell r="E666" t="str">
            <v>N/A</v>
          </cell>
          <cell r="F666" t="str">
            <v>R-503</v>
          </cell>
          <cell r="G666">
            <v>4691.7</v>
          </cell>
          <cell r="I666" t="str">
            <v>N/A</v>
          </cell>
          <cell r="J666" t="str">
            <v>N/A</v>
          </cell>
        </row>
        <row r="667">
          <cell r="C667" t="str">
            <v>N/A</v>
          </cell>
          <cell r="E667" t="str">
            <v>N/A</v>
          </cell>
          <cell r="F667" t="str">
            <v>R-504</v>
          </cell>
          <cell r="G667">
            <v>313.3</v>
          </cell>
          <cell r="I667" t="str">
            <v>N/A</v>
          </cell>
          <cell r="J667" t="str">
            <v>N/A</v>
          </cell>
        </row>
        <row r="668">
          <cell r="C668" t="str">
            <v>N/A</v>
          </cell>
          <cell r="E668" t="str">
            <v>N/A</v>
          </cell>
          <cell r="F668" t="str">
            <v>R-505</v>
          </cell>
          <cell r="G668">
            <v>0</v>
          </cell>
          <cell r="I668" t="str">
            <v>N/A</v>
          </cell>
          <cell r="J668" t="str">
            <v>N/A</v>
          </cell>
        </row>
        <row r="669">
          <cell r="C669" t="str">
            <v>N/A</v>
          </cell>
          <cell r="E669" t="str">
            <v>N/A</v>
          </cell>
          <cell r="F669" t="str">
            <v>R-506</v>
          </cell>
          <cell r="G669">
            <v>0</v>
          </cell>
          <cell r="I669" t="str">
            <v>N/A</v>
          </cell>
          <cell r="J669" t="str">
            <v>N/A</v>
          </cell>
        </row>
        <row r="670">
          <cell r="C670" t="str">
            <v>N/A</v>
          </cell>
          <cell r="E670" t="str">
            <v>N/A</v>
          </cell>
          <cell r="F670" t="str">
            <v>R-507 or R-507A</v>
          </cell>
          <cell r="G670">
            <v>3985</v>
          </cell>
          <cell r="I670" t="str">
            <v>N/A</v>
          </cell>
          <cell r="J670" t="str">
            <v>N/A</v>
          </cell>
        </row>
        <row r="671">
          <cell r="C671" t="str">
            <v>N/A</v>
          </cell>
          <cell r="E671" t="str">
            <v>N/A</v>
          </cell>
          <cell r="F671" t="str">
            <v>R-508A</v>
          </cell>
          <cell r="G671">
            <v>13214</v>
          </cell>
          <cell r="I671" t="str">
            <v>N/A</v>
          </cell>
          <cell r="J671" t="str">
            <v>N/A</v>
          </cell>
        </row>
        <row r="672">
          <cell r="C672" t="str">
            <v>N/A</v>
          </cell>
          <cell r="E672" t="str">
            <v>N/A</v>
          </cell>
          <cell r="F672" t="str">
            <v>R-508B</v>
          </cell>
          <cell r="G672">
            <v>13396</v>
          </cell>
          <cell r="I672" t="str">
            <v>N/A</v>
          </cell>
          <cell r="J672" t="str">
            <v>N/A</v>
          </cell>
        </row>
        <row r="673">
          <cell r="C673" t="str">
            <v>N/A</v>
          </cell>
          <cell r="E673" t="str">
            <v>N/A</v>
          </cell>
          <cell r="F673" t="str">
            <v>R-509 or R-509A</v>
          </cell>
          <cell r="G673">
            <v>3920</v>
          </cell>
          <cell r="I673" t="str">
            <v>N/A</v>
          </cell>
          <cell r="J673" t="str">
            <v>N/A</v>
          </cell>
        </row>
        <row r="674">
          <cell r="C674" t="str">
            <v>N/A</v>
          </cell>
          <cell r="E674" t="str">
            <v>N/A</v>
          </cell>
          <cell r="F674" t="str">
            <v>R-510 or R-510A</v>
          </cell>
          <cell r="G674">
            <v>0.88012000000000001</v>
          </cell>
          <cell r="I674" t="str">
            <v>N/A</v>
          </cell>
          <cell r="J674" t="str">
            <v>N/A</v>
          </cell>
        </row>
        <row r="675">
          <cell r="C675" t="str">
            <v>N/A</v>
          </cell>
          <cell r="E675" t="str">
            <v>N/A</v>
          </cell>
          <cell r="F675" t="str">
            <v>R-600A</v>
          </cell>
          <cell r="G675">
            <v>1E-3</v>
          </cell>
          <cell r="I675" t="str">
            <v>N/A</v>
          </cell>
          <cell r="J675" t="str">
            <v>N/A</v>
          </cell>
        </row>
        <row r="676">
          <cell r="C676" t="str">
            <v>N/A</v>
          </cell>
          <cell r="E676" t="str">
            <v>N/A</v>
          </cell>
          <cell r="F676" t="str">
            <v>HE-E170</v>
          </cell>
          <cell r="G676">
            <v>1</v>
          </cell>
          <cell r="I676" t="str">
            <v>N/A</v>
          </cell>
          <cell r="J676" t="str">
            <v>N/A</v>
          </cell>
        </row>
        <row r="677">
          <cell r="C677" t="str">
            <v>N/A</v>
          </cell>
          <cell r="E677" t="str">
            <v>Kyoto</v>
          </cell>
          <cell r="F677" t="str">
            <v>PFC-218 (C3F8)</v>
          </cell>
          <cell r="G677">
            <v>8830</v>
          </cell>
          <cell r="I677" t="str">
            <v>N/A</v>
          </cell>
          <cell r="J677" t="str">
            <v>N/A</v>
          </cell>
        </row>
        <row r="678">
          <cell r="C678" t="str">
            <v>N/A</v>
          </cell>
          <cell r="E678" t="str">
            <v>Kyoto</v>
          </cell>
          <cell r="F678" t="str">
            <v>PFC-116 (C2F6)</v>
          </cell>
          <cell r="G678">
            <v>12200</v>
          </cell>
          <cell r="I678" t="str">
            <v>N/A</v>
          </cell>
          <cell r="J678" t="str">
            <v>N/A</v>
          </cell>
        </row>
        <row r="679">
          <cell r="C679" t="str">
            <v>N/A</v>
          </cell>
          <cell r="E679" t="str">
            <v>Kyoto</v>
          </cell>
          <cell r="F679" t="str">
            <v>PFC-14 (CF₄)</v>
          </cell>
          <cell r="G679">
            <v>7390</v>
          </cell>
          <cell r="I679" t="str">
            <v>N/A</v>
          </cell>
          <cell r="J679" t="str">
            <v>N/A</v>
          </cell>
        </row>
        <row r="680">
          <cell r="C680" t="str">
            <v>Fertilizantes</v>
          </cell>
          <cell r="E680" t="str">
            <v>N/A</v>
          </cell>
          <cell r="F680" t="str">
            <v>Volatilização</v>
          </cell>
          <cell r="G680">
            <v>0.1</v>
          </cell>
          <cell r="I680" t="str">
            <v>N/A</v>
          </cell>
          <cell r="J680" t="str">
            <v>N/A</v>
          </cell>
        </row>
        <row r="681">
          <cell r="C681" t="str">
            <v>Fertilizantes</v>
          </cell>
          <cell r="E681" t="str">
            <v>N/A</v>
          </cell>
          <cell r="F681" t="str">
            <v>Lixiviação / Run-Off</v>
          </cell>
          <cell r="G681">
            <v>0.3</v>
          </cell>
          <cell r="I681" t="str">
            <v>N/A</v>
          </cell>
          <cell r="J681" t="str">
            <v>N/A</v>
          </cell>
        </row>
        <row r="682">
          <cell r="C682" t="str">
            <v>Fertilizantes</v>
          </cell>
          <cell r="E682" t="str">
            <v>N/A</v>
          </cell>
          <cell r="F682" t="str">
            <v>Aplicação</v>
          </cell>
          <cell r="G682">
            <v>0.01</v>
          </cell>
          <cell r="I682" t="str">
            <v>N/A</v>
          </cell>
          <cell r="J682" t="str">
            <v>N/A</v>
          </cell>
        </row>
        <row r="683">
          <cell r="C683" t="str">
            <v>Fertilizantes</v>
          </cell>
          <cell r="E683" t="str">
            <v>N/A</v>
          </cell>
          <cell r="F683" t="str">
            <v>Volatilização</v>
          </cell>
          <cell r="G683">
            <v>0.01</v>
          </cell>
          <cell r="I683" t="str">
            <v>N/A</v>
          </cell>
          <cell r="J683" t="str">
            <v>N/A</v>
          </cell>
        </row>
        <row r="684">
          <cell r="C684" t="str">
            <v>Fertilizantes</v>
          </cell>
          <cell r="E684" t="str">
            <v>N/A</v>
          </cell>
          <cell r="F684" t="str">
            <v>Lixiviação / Run-Off</v>
          </cell>
          <cell r="G684">
            <v>7.4999999999999997E-3</v>
          </cell>
          <cell r="I684" t="str">
            <v>N/A</v>
          </cell>
          <cell r="J684" t="str">
            <v>N/A</v>
          </cell>
        </row>
        <row r="685">
          <cell r="C685" t="str">
            <v>Fertilizantes</v>
          </cell>
          <cell r="E685" t="str">
            <v>N/A</v>
          </cell>
          <cell r="F685" t="str">
            <v>Volatilização</v>
          </cell>
          <cell r="G685">
            <v>1E-3</v>
          </cell>
          <cell r="I685" t="str">
            <v>kg N₂O volatilização</v>
          </cell>
          <cell r="J685" t="str">
            <v>kg</v>
          </cell>
        </row>
        <row r="686">
          <cell r="C686" t="str">
            <v>Fertilizantes</v>
          </cell>
          <cell r="E686" t="str">
            <v>N/A</v>
          </cell>
          <cell r="F686" t="str">
            <v>Lixiviação / Run-Off</v>
          </cell>
          <cell r="G686">
            <v>2.2499999999999998E-3</v>
          </cell>
          <cell r="I686" t="str">
            <v>kg N₂O lixiviação</v>
          </cell>
          <cell r="J686" t="str">
            <v>kg</v>
          </cell>
        </row>
        <row r="687">
          <cell r="C687" t="str">
            <v>Viagens Aéreas</v>
          </cell>
          <cell r="E687" t="str">
            <v>Average Passenger</v>
          </cell>
          <cell r="F687" t="str">
            <v>Distância até 463 km</v>
          </cell>
          <cell r="G687">
            <v>0.17095299999999999</v>
          </cell>
          <cell r="I687" t="str">
            <v>kg CO₂</v>
          </cell>
          <cell r="J687" t="str">
            <v>p-km</v>
          </cell>
        </row>
        <row r="688">
          <cell r="C688" t="str">
            <v>Viagens Aéreas</v>
          </cell>
          <cell r="E688" t="str">
            <v>Average Passenger</v>
          </cell>
          <cell r="F688" t="str">
            <v>Distância até 463 km</v>
          </cell>
          <cell r="G688">
            <v>4.25E-6</v>
          </cell>
          <cell r="I688" t="str">
            <v>kg CH₄</v>
          </cell>
          <cell r="J688" t="str">
            <v>p-km</v>
          </cell>
        </row>
        <row r="689">
          <cell r="C689" t="str">
            <v>Viagens Aéreas</v>
          </cell>
          <cell r="E689" t="str">
            <v>Average Passenger</v>
          </cell>
          <cell r="F689" t="str">
            <v>Distância até 463 km</v>
          </cell>
          <cell r="G689">
            <v>6.3584905660377362E-6</v>
          </cell>
          <cell r="I689" t="str">
            <v>kg N₂O</v>
          </cell>
          <cell r="J689" t="str">
            <v>p-km</v>
          </cell>
        </row>
        <row r="690">
          <cell r="C690" t="str">
            <v>Viagens Aéreas</v>
          </cell>
          <cell r="E690" t="str">
            <v>Average Passenger</v>
          </cell>
          <cell r="F690" t="str">
            <v>Distância de 463 até 3.700 km</v>
          </cell>
          <cell r="G690">
            <v>0.10076400000000001</v>
          </cell>
          <cell r="I690" t="str">
            <v>kg CO₂</v>
          </cell>
          <cell r="J690" t="str">
            <v>p-km</v>
          </cell>
        </row>
        <row r="691">
          <cell r="C691" t="str">
            <v>Viagens Aéreas</v>
          </cell>
          <cell r="E691" t="str">
            <v>Average Passenger</v>
          </cell>
          <cell r="F691" t="str">
            <v>Distância de 463 até 3.700 km</v>
          </cell>
          <cell r="G691">
            <v>3.9285714285714286E-7</v>
          </cell>
          <cell r="I691" t="str">
            <v>kg CH₄</v>
          </cell>
          <cell r="J691" t="str">
            <v>p-km</v>
          </cell>
        </row>
        <row r="692">
          <cell r="C692" t="str">
            <v>Viagens Aéreas</v>
          </cell>
          <cell r="E692" t="str">
            <v>Average Passenger</v>
          </cell>
          <cell r="F692" t="str">
            <v>Distância de 463 até 3.700 km</v>
          </cell>
          <cell r="G692">
            <v>3.7509433962264155E-6</v>
          </cell>
          <cell r="I692" t="str">
            <v>kg N₂O</v>
          </cell>
          <cell r="J692" t="str">
            <v>p-km</v>
          </cell>
        </row>
        <row r="693">
          <cell r="C693" t="str">
            <v>Viagens Aéreas</v>
          </cell>
          <cell r="E693" t="str">
            <v>Average Passenger</v>
          </cell>
          <cell r="F693" t="str">
            <v>Distância acima de 3.700 km</v>
          </cell>
          <cell r="G693">
            <v>0.118606</v>
          </cell>
          <cell r="I693" t="str">
            <v>kg CO₂</v>
          </cell>
          <cell r="J693" t="str">
            <v>p-km</v>
          </cell>
        </row>
        <row r="694">
          <cell r="C694" t="str">
            <v>Viagens Aéreas</v>
          </cell>
          <cell r="E694" t="str">
            <v>Average Passenger</v>
          </cell>
          <cell r="F694" t="str">
            <v>Distância acima de 3.700 km</v>
          </cell>
          <cell r="G694">
            <v>3.9285714285714286E-7</v>
          </cell>
          <cell r="I694" t="str">
            <v>kg CH₄</v>
          </cell>
          <cell r="J694" t="str">
            <v>p-km</v>
          </cell>
        </row>
        <row r="695">
          <cell r="C695" t="str">
            <v>Viagens Aéreas</v>
          </cell>
          <cell r="E695" t="str">
            <v>Average Passenger</v>
          </cell>
          <cell r="F695" t="str">
            <v>Distância acima de 3.700 km</v>
          </cell>
          <cell r="G695">
            <v>4.3999999999999994E-6</v>
          </cell>
          <cell r="I695" t="str">
            <v>kg N₂O</v>
          </cell>
          <cell r="J695" t="str">
            <v>p-km</v>
          </cell>
        </row>
        <row r="696">
          <cell r="C696" t="str">
            <v>Viagens Aéreas-Carga</v>
          </cell>
          <cell r="E696" t="str">
            <v>Freight Flight</v>
          </cell>
          <cell r="F696" t="str">
            <v>Distância até 463 km</v>
          </cell>
          <cell r="G696">
            <v>2.1653568000000001</v>
          </cell>
          <cell r="I696" t="str">
            <v>kg CO2</v>
          </cell>
          <cell r="J696" t="str">
            <v>t-km</v>
          </cell>
        </row>
        <row r="697">
          <cell r="C697" t="str">
            <v>Viagens Aéreas-Carga</v>
          </cell>
          <cell r="E697" t="str">
            <v>Freight Flight</v>
          </cell>
          <cell r="F697" t="str">
            <v>Distância até 463 km</v>
          </cell>
          <cell r="G697">
            <v>5.2071428571428573E-5</v>
          </cell>
          <cell r="I697" t="str">
            <v>kg CH₄</v>
          </cell>
          <cell r="J697" t="str">
            <v>t-km</v>
          </cell>
        </row>
        <row r="698">
          <cell r="C698" t="str">
            <v>Viagens Aéreas-Carga</v>
          </cell>
          <cell r="E698" t="str">
            <v>Freight Flight</v>
          </cell>
          <cell r="F698" t="str">
            <v>Distância até 463 km</v>
          </cell>
          <cell r="G698">
            <v>8.0449811320754721E-5</v>
          </cell>
          <cell r="I698" t="str">
            <v>kg N₂O</v>
          </cell>
          <cell r="J698" t="str">
            <v>t-km</v>
          </cell>
        </row>
        <row r="699">
          <cell r="C699" t="str">
            <v>Viagens Aéreas-Carga</v>
          </cell>
          <cell r="E699" t="str">
            <v>Freight Flight</v>
          </cell>
          <cell r="F699" t="str">
            <v>Distância de 463 até 3.700 km</v>
          </cell>
          <cell r="G699">
            <v>1.346868</v>
          </cell>
          <cell r="I699" t="str">
            <v>kg CO₂</v>
          </cell>
          <cell r="J699" t="str">
            <v>t-km</v>
          </cell>
        </row>
        <row r="700">
          <cell r="C700" t="str">
            <v>Viagens Aéreas-Carga</v>
          </cell>
          <cell r="E700" t="str">
            <v>Freight Flight</v>
          </cell>
          <cell r="F700" t="str">
            <v>Distância de 463 até 3.700 km</v>
          </cell>
          <cell r="G700">
            <v>2.7E-6</v>
          </cell>
          <cell r="I700" t="str">
            <v>kg CH₄</v>
          </cell>
          <cell r="J700" t="str">
            <v>t-km</v>
          </cell>
        </row>
        <row r="701">
          <cell r="C701" t="str">
            <v>Viagens Aéreas-Carga</v>
          </cell>
          <cell r="E701" t="str">
            <v>Freight Flight</v>
          </cell>
          <cell r="F701" t="str">
            <v>Distância de 463 até 3.700 km</v>
          </cell>
          <cell r="G701">
            <v>5.0006037735849061E-5</v>
          </cell>
          <cell r="I701" t="str">
            <v>kg N₂O</v>
          </cell>
          <cell r="J701" t="str">
            <v>t-km</v>
          </cell>
        </row>
        <row r="702">
          <cell r="C702" t="str">
            <v>Viagens Aéreas-Carga</v>
          </cell>
          <cell r="E702" t="str">
            <v>Freight Flight</v>
          </cell>
          <cell r="F702" t="str">
            <v>Distância acima de 3.700 km</v>
          </cell>
          <cell r="G702">
            <v>0.6851952</v>
          </cell>
          <cell r="I702" t="str">
            <v>kg CO₂</v>
          </cell>
          <cell r="J702" t="str">
            <v>t-km</v>
          </cell>
        </row>
        <row r="703">
          <cell r="C703" t="str">
            <v>Viagens Aéreas-Carga</v>
          </cell>
          <cell r="E703" t="str">
            <v>Freight Flight</v>
          </cell>
          <cell r="F703" t="str">
            <v>Distância acima de 3.700 km</v>
          </cell>
          <cell r="G703">
            <v>1.5428571428571428E-6</v>
          </cell>
          <cell r="I703" t="str">
            <v>kg CH₄</v>
          </cell>
          <cell r="J703" t="str">
            <v>t-km</v>
          </cell>
        </row>
        <row r="704">
          <cell r="C704" t="str">
            <v>Viagens Aéreas-Carga</v>
          </cell>
          <cell r="E704" t="str">
            <v>Freight Flight</v>
          </cell>
          <cell r="F704" t="str">
            <v>Distância acima de 3.700 km</v>
          </cell>
          <cell r="G704">
            <v>2.5430943396226415E-5</v>
          </cell>
          <cell r="I704" t="str">
            <v>kg N₂O</v>
          </cell>
          <cell r="J704" t="str">
            <v>t-km</v>
          </cell>
        </row>
        <row r="705">
          <cell r="C705" t="str">
            <v>Fontes Estacionárias</v>
          </cell>
          <cell r="E705" t="str">
            <v>Construção e Manufatura</v>
          </cell>
          <cell r="F705" t="str">
            <v>Mínimo</v>
          </cell>
          <cell r="G705">
            <v>54.3</v>
          </cell>
          <cell r="I705" t="str">
            <v>kg CO₂</v>
          </cell>
          <cell r="J705" t="str">
            <v>GJ</v>
          </cell>
        </row>
        <row r="706">
          <cell r="C706" t="str">
            <v>Fontes Estacionárias</v>
          </cell>
          <cell r="E706" t="str">
            <v>Construção e Manufatura</v>
          </cell>
          <cell r="F706" t="str">
            <v>Máximo</v>
          </cell>
          <cell r="G706">
            <v>58.3</v>
          </cell>
          <cell r="I706" t="str">
            <v>kg CO₂</v>
          </cell>
          <cell r="J706" t="str">
            <v>GJ</v>
          </cell>
        </row>
        <row r="707">
          <cell r="C707" t="str">
            <v>Fontes Estacionárias</v>
          </cell>
          <cell r="E707" t="str">
            <v>Construção e Manufatura</v>
          </cell>
          <cell r="F707" t="str">
            <v>Default</v>
          </cell>
          <cell r="G707">
            <v>56.1</v>
          </cell>
          <cell r="I707" t="str">
            <v>kg CO₂</v>
          </cell>
          <cell r="J707" t="str">
            <v>GJ</v>
          </cell>
        </row>
        <row r="708">
          <cell r="C708" t="str">
            <v>Fontes Estacionárias</v>
          </cell>
          <cell r="E708" t="str">
            <v>Construção e Manufatura</v>
          </cell>
          <cell r="F708" t="str">
            <v>Mínimo</v>
          </cell>
          <cell r="G708">
            <v>2.9999999999999997E-4</v>
          </cell>
          <cell r="I708" t="str">
            <v>kg CH₄</v>
          </cell>
          <cell r="J708" t="str">
            <v>GJ</v>
          </cell>
        </row>
        <row r="709">
          <cell r="C709" t="str">
            <v>Fontes Estacionárias</v>
          </cell>
          <cell r="E709" t="str">
            <v>Construção e Manufatura</v>
          </cell>
          <cell r="F709" t="str">
            <v>Máximo</v>
          </cell>
          <cell r="G709">
            <v>3.0000000000000001E-3</v>
          </cell>
          <cell r="I709" t="str">
            <v>kg CH₄</v>
          </cell>
          <cell r="J709" t="str">
            <v>GJ</v>
          </cell>
        </row>
        <row r="710">
          <cell r="C710" t="str">
            <v>Fontes Estacionárias</v>
          </cell>
          <cell r="E710" t="str">
            <v>Construção e Manufatura</v>
          </cell>
          <cell r="F710" t="str">
            <v>Default</v>
          </cell>
          <cell r="G710">
            <v>1E-3</v>
          </cell>
          <cell r="I710" t="str">
            <v>kg CH₄</v>
          </cell>
          <cell r="J710" t="str">
            <v>GJ</v>
          </cell>
        </row>
        <row r="711">
          <cell r="C711" t="str">
            <v>Fontes Estacionárias</v>
          </cell>
          <cell r="E711" t="str">
            <v>Construção e Manufatura</v>
          </cell>
          <cell r="F711" t="str">
            <v>Mínimo</v>
          </cell>
          <cell r="G711">
            <v>2.9999999999999997E-5</v>
          </cell>
          <cell r="I711" t="str">
            <v>kg N₂O</v>
          </cell>
          <cell r="J711" t="str">
            <v>GJ</v>
          </cell>
        </row>
        <row r="712">
          <cell r="C712" t="str">
            <v>Fontes Estacionárias</v>
          </cell>
          <cell r="E712" t="str">
            <v>Construção e Manufatura</v>
          </cell>
          <cell r="F712" t="str">
            <v>Máximo</v>
          </cell>
          <cell r="G712">
            <v>2.9999999999999997E-4</v>
          </cell>
          <cell r="I712" t="str">
            <v>kg N₂O</v>
          </cell>
          <cell r="J712" t="str">
            <v>GJ</v>
          </cell>
        </row>
        <row r="713">
          <cell r="C713" t="str">
            <v>Fontes Estacionárias</v>
          </cell>
          <cell r="E713" t="str">
            <v>Construção e Manufatura</v>
          </cell>
          <cell r="F713" t="str">
            <v>Default</v>
          </cell>
          <cell r="G713">
            <v>1E-4</v>
          </cell>
          <cell r="I713" t="str">
            <v>kg N₂O</v>
          </cell>
          <cell r="J713" t="str">
            <v>GJ</v>
          </cell>
        </row>
        <row r="714">
          <cell r="C714" t="str">
            <v>Fontes Estacionárias</v>
          </cell>
          <cell r="E714" t="str">
            <v>Construção e Manufatura</v>
          </cell>
          <cell r="F714" t="str">
            <v>Mínimo</v>
          </cell>
          <cell r="G714">
            <v>80.7</v>
          </cell>
          <cell r="I714" t="str">
            <v>kg CO₂</v>
          </cell>
          <cell r="J714" t="str">
            <v>GJ</v>
          </cell>
        </row>
        <row r="715">
          <cell r="C715" t="str">
            <v>Fontes Estacionárias</v>
          </cell>
          <cell r="E715" t="str">
            <v>Construção e Manufatura</v>
          </cell>
          <cell r="F715" t="str">
            <v>Máximo</v>
          </cell>
          <cell r="G715">
            <v>110</v>
          </cell>
          <cell r="I715" t="str">
            <v>kg CO₂</v>
          </cell>
          <cell r="J715" t="str">
            <v>GJ</v>
          </cell>
        </row>
        <row r="716">
          <cell r="C716" t="str">
            <v>Fontes Estacionárias</v>
          </cell>
          <cell r="E716" t="str">
            <v>Construção e Manufatura</v>
          </cell>
          <cell r="F716" t="str">
            <v>Default</v>
          </cell>
          <cell r="G716">
            <v>95.3</v>
          </cell>
          <cell r="I716" t="str">
            <v>kg CO₂</v>
          </cell>
          <cell r="J716" t="str">
            <v>GJ</v>
          </cell>
        </row>
        <row r="717">
          <cell r="C717" t="str">
            <v>Fontes Estacionárias</v>
          </cell>
          <cell r="E717" t="str">
            <v>Construção e Manufatura</v>
          </cell>
          <cell r="F717" t="str">
            <v>Mínimo</v>
          </cell>
          <cell r="G717">
            <v>1E-3</v>
          </cell>
          <cell r="I717" t="str">
            <v>kg CH₄</v>
          </cell>
          <cell r="J717" t="str">
            <v>GJ</v>
          </cell>
        </row>
        <row r="718">
          <cell r="C718" t="str">
            <v>Fontes Estacionárias</v>
          </cell>
          <cell r="E718" t="str">
            <v>Construção e Manufatura</v>
          </cell>
          <cell r="F718" t="str">
            <v>Máximo</v>
          </cell>
          <cell r="G718">
            <v>1.7999999999999999E-2</v>
          </cell>
          <cell r="I718" t="str">
            <v>kg CH₄</v>
          </cell>
          <cell r="J718" t="str">
            <v>GJ</v>
          </cell>
        </row>
        <row r="719">
          <cell r="C719" t="str">
            <v>Fontes Estacionárias</v>
          </cell>
          <cell r="E719" t="str">
            <v>Construção e Manufatura</v>
          </cell>
          <cell r="F719" t="str">
            <v>Default</v>
          </cell>
          <cell r="G719">
            <v>3.0000000000000001E-3</v>
          </cell>
          <cell r="I719" t="str">
            <v>kg CH₄</v>
          </cell>
          <cell r="J719" t="str">
            <v>GJ</v>
          </cell>
        </row>
        <row r="720">
          <cell r="C720" t="str">
            <v>Fontes Estacionárias</v>
          </cell>
          <cell r="E720" t="str">
            <v>Construção e Manufatura</v>
          </cell>
          <cell r="F720" t="str">
            <v>Mínimo</v>
          </cell>
          <cell r="G720">
            <v>1E-3</v>
          </cell>
          <cell r="I720" t="str">
            <v>kg N₂O</v>
          </cell>
          <cell r="J720" t="str">
            <v>GJ</v>
          </cell>
        </row>
        <row r="721">
          <cell r="C721" t="str">
            <v>Fontes Estacionárias</v>
          </cell>
          <cell r="E721" t="str">
            <v>Construção e Manufatura</v>
          </cell>
          <cell r="F721" t="str">
            <v>Máximo</v>
          </cell>
          <cell r="G721">
            <v>2.1000000000000001E-2</v>
          </cell>
          <cell r="I721" t="str">
            <v>kg N₂O</v>
          </cell>
          <cell r="J721" t="str">
            <v>GJ</v>
          </cell>
        </row>
        <row r="722">
          <cell r="C722" t="str">
            <v>Fontes Estacionárias</v>
          </cell>
          <cell r="E722" t="str">
            <v>Construção e Manufatura</v>
          </cell>
          <cell r="F722" t="str">
            <v>Default</v>
          </cell>
          <cell r="G722">
            <v>2E-3</v>
          </cell>
          <cell r="I722" t="str">
            <v>kg N₂O</v>
          </cell>
          <cell r="J722" t="str">
            <v>GJ</v>
          </cell>
        </row>
        <row r="723">
          <cell r="C723" t="str">
            <v>Fontes Estacionárias</v>
          </cell>
          <cell r="E723" t="str">
            <v>Construção e Manufatura</v>
          </cell>
          <cell r="F723" t="str">
            <v>Mínimo</v>
          </cell>
          <cell r="G723">
            <v>70.8</v>
          </cell>
          <cell r="I723" t="str">
            <v>kg CO₂</v>
          </cell>
          <cell r="J723" t="str">
            <v>GJ</v>
          </cell>
        </row>
        <row r="724">
          <cell r="C724" t="str">
            <v>Fontes Estacionárias</v>
          </cell>
          <cell r="E724" t="str">
            <v>Construção e Manufatura</v>
          </cell>
          <cell r="F724" t="str">
            <v>Máximo</v>
          </cell>
          <cell r="G724">
            <v>73.7</v>
          </cell>
          <cell r="I724" t="str">
            <v>kg CO₂</v>
          </cell>
          <cell r="J724" t="str">
            <v>GJ</v>
          </cell>
        </row>
        <row r="725">
          <cell r="C725" t="str">
            <v>Fontes Estacionárias</v>
          </cell>
          <cell r="E725" t="str">
            <v>Construção e Manufatura</v>
          </cell>
          <cell r="F725" t="str">
            <v>Default</v>
          </cell>
          <cell r="G725">
            <v>71.900000000000006</v>
          </cell>
          <cell r="I725" t="str">
            <v>kg CO₂</v>
          </cell>
          <cell r="J725" t="str">
            <v>GJ</v>
          </cell>
        </row>
        <row r="726">
          <cell r="C726" t="str">
            <v>Fontes Estacionárias</v>
          </cell>
          <cell r="E726" t="str">
            <v>Construção e Manufatura</v>
          </cell>
          <cell r="F726" t="str">
            <v>Mínimo</v>
          </cell>
          <cell r="G726">
            <v>1E-3</v>
          </cell>
          <cell r="I726" t="str">
            <v>kg CH₄</v>
          </cell>
          <cell r="J726" t="str">
            <v>GJ</v>
          </cell>
        </row>
        <row r="727">
          <cell r="C727" t="str">
            <v>Fontes Estacionárias</v>
          </cell>
          <cell r="E727" t="str">
            <v>Construção e Manufatura</v>
          </cell>
          <cell r="F727" t="str">
            <v>Máximo</v>
          </cell>
          <cell r="G727">
            <v>0.01</v>
          </cell>
          <cell r="I727" t="str">
            <v>kg CH₄</v>
          </cell>
          <cell r="J727" t="str">
            <v>GJ</v>
          </cell>
        </row>
        <row r="728">
          <cell r="C728" t="str">
            <v>Fontes Estacionárias</v>
          </cell>
          <cell r="E728" t="str">
            <v>Construção e Manufatura</v>
          </cell>
          <cell r="F728" t="str">
            <v>Default</v>
          </cell>
          <cell r="G728">
            <v>3.0000000000000001E-3</v>
          </cell>
          <cell r="I728" t="str">
            <v>kg CH₄</v>
          </cell>
          <cell r="J728" t="str">
            <v>GJ</v>
          </cell>
        </row>
        <row r="729">
          <cell r="C729" t="str">
            <v>Fontes Estacionárias</v>
          </cell>
          <cell r="E729" t="str">
            <v>Construção e Manufatura</v>
          </cell>
          <cell r="F729" t="str">
            <v>Mínimo</v>
          </cell>
          <cell r="G729">
            <v>2.0000000000000001E-4</v>
          </cell>
          <cell r="I729" t="str">
            <v>kg N₂O</v>
          </cell>
          <cell r="J729" t="str">
            <v>GJ</v>
          </cell>
        </row>
        <row r="730">
          <cell r="C730" t="str">
            <v>Fontes Estacionárias</v>
          </cell>
          <cell r="E730" t="str">
            <v>Construção e Manufatura</v>
          </cell>
          <cell r="F730" t="str">
            <v>Máximo</v>
          </cell>
          <cell r="G730">
            <v>2E-3</v>
          </cell>
          <cell r="I730" t="str">
            <v>kg N₂O</v>
          </cell>
          <cell r="J730" t="str">
            <v>GJ</v>
          </cell>
        </row>
        <row r="731">
          <cell r="C731" t="str">
            <v>Fontes Estacionárias</v>
          </cell>
          <cell r="E731" t="str">
            <v>Construção e Manufatura</v>
          </cell>
          <cell r="F731" t="str">
            <v>Default</v>
          </cell>
          <cell r="G731">
            <v>5.9999999999999995E-4</v>
          </cell>
          <cell r="I731" t="str">
            <v>kg N₂O</v>
          </cell>
          <cell r="J731" t="str">
            <v>GJ</v>
          </cell>
        </row>
        <row r="732">
          <cell r="C732" t="str">
            <v>Fontes Estacionárias</v>
          </cell>
          <cell r="E732" t="str">
            <v>Construção e Manufatura</v>
          </cell>
          <cell r="F732" t="str">
            <v>Mínimo</v>
          </cell>
          <cell r="G732">
            <v>54.3</v>
          </cell>
          <cell r="I732" t="str">
            <v>kg CO₂</v>
          </cell>
          <cell r="J732" t="str">
            <v>GJ</v>
          </cell>
        </row>
        <row r="733">
          <cell r="C733" t="str">
            <v>Fontes Estacionárias</v>
          </cell>
          <cell r="E733" t="str">
            <v>Construção e Manufatura</v>
          </cell>
          <cell r="F733" t="str">
            <v>Máximo</v>
          </cell>
          <cell r="G733">
            <v>58.3</v>
          </cell>
          <cell r="I733" t="str">
            <v>kg CO₂</v>
          </cell>
          <cell r="J733" t="str">
            <v>GJ</v>
          </cell>
        </row>
        <row r="734">
          <cell r="C734" t="str">
            <v>Fontes Estacionárias</v>
          </cell>
          <cell r="E734" t="str">
            <v>Construção e Manufatura</v>
          </cell>
          <cell r="F734" t="str">
            <v>Default</v>
          </cell>
          <cell r="G734">
            <v>56.1</v>
          </cell>
          <cell r="I734" t="str">
            <v>kg CO₂</v>
          </cell>
          <cell r="J734" t="str">
            <v>GJ</v>
          </cell>
        </row>
        <row r="735">
          <cell r="C735" t="str">
            <v>Fontes Estacionárias</v>
          </cell>
          <cell r="E735" t="str">
            <v>Construção e Manufatura</v>
          </cell>
          <cell r="F735" t="str">
            <v>Mínimo</v>
          </cell>
          <cell r="G735">
            <v>2.9999999999999997E-4</v>
          </cell>
          <cell r="I735" t="str">
            <v>kg CH₄</v>
          </cell>
          <cell r="J735" t="str">
            <v>GJ</v>
          </cell>
        </row>
        <row r="736">
          <cell r="C736" t="str">
            <v>Fontes Estacionárias</v>
          </cell>
          <cell r="E736" t="str">
            <v>Construção e Manufatura</v>
          </cell>
          <cell r="F736" t="str">
            <v>Máximo</v>
          </cell>
          <cell r="G736">
            <v>3.0000000000000001E-3</v>
          </cell>
          <cell r="I736" t="str">
            <v>kg CH₄</v>
          </cell>
          <cell r="J736" t="str">
            <v>GJ</v>
          </cell>
        </row>
        <row r="737">
          <cell r="C737" t="str">
            <v>Fontes Estacionárias</v>
          </cell>
          <cell r="E737" t="str">
            <v>Construção e Manufatura</v>
          </cell>
          <cell r="F737" t="str">
            <v>Default</v>
          </cell>
          <cell r="G737">
            <v>1E-3</v>
          </cell>
          <cell r="I737" t="str">
            <v>kg CH₄</v>
          </cell>
          <cell r="J737" t="str">
            <v>GJ</v>
          </cell>
        </row>
        <row r="738">
          <cell r="C738" t="str">
            <v>Fontes Estacionárias</v>
          </cell>
          <cell r="E738" t="str">
            <v>Construção e Manufatura</v>
          </cell>
          <cell r="F738" t="str">
            <v>Mínimo</v>
          </cell>
          <cell r="G738">
            <v>2.9999999999999997E-5</v>
          </cell>
          <cell r="I738" t="str">
            <v>kg N₂O</v>
          </cell>
          <cell r="J738" t="str">
            <v>GJ</v>
          </cell>
        </row>
        <row r="739">
          <cell r="C739" t="str">
            <v>Fontes Estacionárias</v>
          </cell>
          <cell r="E739" t="str">
            <v>Construção e Manufatura</v>
          </cell>
          <cell r="F739" t="str">
            <v>Máximo</v>
          </cell>
          <cell r="G739">
            <v>2.9999999999999997E-4</v>
          </cell>
          <cell r="I739" t="str">
            <v>kg N₂O</v>
          </cell>
          <cell r="J739" t="str">
            <v>GJ</v>
          </cell>
        </row>
        <row r="740">
          <cell r="C740" t="str">
            <v>Fontes Estacionárias</v>
          </cell>
          <cell r="E740" t="str">
            <v>Construção e Manufatura</v>
          </cell>
          <cell r="F740" t="str">
            <v>Default</v>
          </cell>
          <cell r="G740">
            <v>1E-4</v>
          </cell>
          <cell r="I740" t="str">
            <v>kg N₂O</v>
          </cell>
          <cell r="J740" t="str">
            <v>GJ</v>
          </cell>
        </row>
        <row r="741">
          <cell r="C741" t="str">
            <v>Fontes Estacionárias</v>
          </cell>
          <cell r="E741" t="str">
            <v>Construção e Manufatura</v>
          </cell>
          <cell r="F741" t="str">
            <v>Mínimo</v>
          </cell>
          <cell r="G741">
            <v>75.5</v>
          </cell>
          <cell r="I741" t="str">
            <v>kg CO₂</v>
          </cell>
          <cell r="J741" t="str">
            <v>GJ</v>
          </cell>
        </row>
        <row r="742">
          <cell r="C742" t="str">
            <v>Fontes Estacionárias</v>
          </cell>
          <cell r="E742" t="str">
            <v>Construção e Manufatura</v>
          </cell>
          <cell r="F742" t="str">
            <v>Máximo</v>
          </cell>
          <cell r="G742">
            <v>78.8</v>
          </cell>
          <cell r="I742" t="str">
            <v>kg CO₂</v>
          </cell>
          <cell r="J742" t="str">
            <v>GJ</v>
          </cell>
        </row>
        <row r="743">
          <cell r="C743" t="str">
            <v>Fontes Estacionárias</v>
          </cell>
          <cell r="E743" t="str">
            <v>Construção e Manufatura</v>
          </cell>
          <cell r="F743" t="str">
            <v>Default</v>
          </cell>
          <cell r="G743">
            <v>77.400000000000006</v>
          </cell>
          <cell r="I743" t="str">
            <v>kg CO₂</v>
          </cell>
          <cell r="J743" t="str">
            <v>GJ</v>
          </cell>
        </row>
        <row r="744">
          <cell r="C744" t="str">
            <v>Fontes Estacionárias</v>
          </cell>
          <cell r="E744" t="str">
            <v>Construção e Manufatura</v>
          </cell>
          <cell r="F744" t="str">
            <v>Mínimo</v>
          </cell>
          <cell r="G744">
            <v>1E-3</v>
          </cell>
          <cell r="I744" t="str">
            <v>kg CH₄</v>
          </cell>
          <cell r="J744" t="str">
            <v>GJ</v>
          </cell>
        </row>
        <row r="745">
          <cell r="C745" t="str">
            <v>Fontes Estacionárias</v>
          </cell>
          <cell r="E745" t="str">
            <v>Construção e Manufatura</v>
          </cell>
          <cell r="F745" t="str">
            <v>Máximo</v>
          </cell>
          <cell r="G745">
            <v>0.01</v>
          </cell>
          <cell r="I745" t="str">
            <v>kg CH₄</v>
          </cell>
          <cell r="J745" t="str">
            <v>GJ</v>
          </cell>
        </row>
        <row r="746">
          <cell r="C746" t="str">
            <v>Fontes Estacionárias</v>
          </cell>
          <cell r="E746" t="str">
            <v>Construção e Manufatura</v>
          </cell>
          <cell r="F746" t="str">
            <v>Default</v>
          </cell>
          <cell r="G746">
            <v>3.0000000000000001E-3</v>
          </cell>
          <cell r="I746" t="str">
            <v>kg CH₄</v>
          </cell>
          <cell r="J746" t="str">
            <v>GJ</v>
          </cell>
        </row>
        <row r="747">
          <cell r="C747" t="str">
            <v>Fontes Estacionárias</v>
          </cell>
          <cell r="E747" t="str">
            <v>Construção e Manufatura</v>
          </cell>
          <cell r="F747" t="str">
            <v>Mínimo</v>
          </cell>
          <cell r="G747">
            <v>2.0000000000000001E-4</v>
          </cell>
          <cell r="I747" t="str">
            <v>kg N₂O</v>
          </cell>
          <cell r="J747" t="str">
            <v>GJ</v>
          </cell>
        </row>
        <row r="748">
          <cell r="C748" t="str">
            <v>Fontes Estacionárias</v>
          </cell>
          <cell r="E748" t="str">
            <v>Construção e Manufatura</v>
          </cell>
          <cell r="F748" t="str">
            <v>Máximo</v>
          </cell>
          <cell r="G748">
            <v>2E-3</v>
          </cell>
          <cell r="I748" t="str">
            <v>kg N₂O</v>
          </cell>
          <cell r="J748" t="str">
            <v>GJ</v>
          </cell>
        </row>
        <row r="749">
          <cell r="C749" t="str">
            <v>Fontes Estacionárias</v>
          </cell>
          <cell r="E749" t="str">
            <v>Construção e Manufatura</v>
          </cell>
          <cell r="F749" t="str">
            <v>Default</v>
          </cell>
          <cell r="G749">
            <v>5.9999999999999995E-4</v>
          </cell>
          <cell r="I749" t="str">
            <v>kg N₂O</v>
          </cell>
          <cell r="J749" t="str">
            <v>GJ</v>
          </cell>
        </row>
        <row r="750">
          <cell r="C750" t="str">
            <v>Fontes Estacionárias</v>
          </cell>
          <cell r="E750" t="str">
            <v>Construção e Manufatura</v>
          </cell>
          <cell r="F750" t="str">
            <v>Mínimo</v>
          </cell>
          <cell r="G750">
            <v>84.7</v>
          </cell>
          <cell r="I750" t="str">
            <v>kg CO₂</v>
          </cell>
          <cell r="J750" t="str">
            <v>GJ</v>
          </cell>
        </row>
        <row r="751">
          <cell r="C751" t="str">
            <v>Fontes Estacionárias</v>
          </cell>
          <cell r="E751" t="str">
            <v>Construção e Manufatura</v>
          </cell>
          <cell r="F751" t="str">
            <v>Máximo</v>
          </cell>
          <cell r="G751">
            <v>117</v>
          </cell>
          <cell r="I751" t="str">
            <v>kg CO₂</v>
          </cell>
          <cell r="J751" t="str">
            <v>GJ</v>
          </cell>
        </row>
        <row r="752">
          <cell r="C752" t="str">
            <v>Fontes Estacionárias</v>
          </cell>
          <cell r="E752" t="str">
            <v>Construção e Manufatura</v>
          </cell>
          <cell r="F752" t="str">
            <v>Default</v>
          </cell>
          <cell r="G752">
            <v>100</v>
          </cell>
          <cell r="I752" t="str">
            <v>kg CO₂</v>
          </cell>
          <cell r="J752" t="str">
            <v>GJ</v>
          </cell>
        </row>
        <row r="753">
          <cell r="C753" t="str">
            <v>Fontes Estacionárias</v>
          </cell>
          <cell r="E753" t="str">
            <v>Construção e Manufatura</v>
          </cell>
          <cell r="F753" t="str">
            <v>Mínimo</v>
          </cell>
          <cell r="G753">
            <v>0.01</v>
          </cell>
          <cell r="I753" t="str">
            <v>kg CH₄</v>
          </cell>
          <cell r="J753" t="str">
            <v>GJ</v>
          </cell>
        </row>
        <row r="754">
          <cell r="C754" t="str">
            <v>Fontes Estacionárias</v>
          </cell>
          <cell r="E754" t="str">
            <v>Construção e Manufatura</v>
          </cell>
          <cell r="F754" t="str">
            <v>Máximo</v>
          </cell>
          <cell r="G754">
            <v>0.1</v>
          </cell>
          <cell r="I754" t="str">
            <v>kg CH₄</v>
          </cell>
          <cell r="J754" t="str">
            <v>GJ</v>
          </cell>
        </row>
        <row r="755">
          <cell r="C755" t="str">
            <v>Fontes Estacionárias</v>
          </cell>
          <cell r="E755" t="str">
            <v>Construção e Manufatura</v>
          </cell>
          <cell r="F755" t="str">
            <v>Default</v>
          </cell>
          <cell r="G755">
            <v>0.03</v>
          </cell>
          <cell r="I755" t="str">
            <v>kg CH₄</v>
          </cell>
          <cell r="J755" t="str">
            <v>GJ</v>
          </cell>
        </row>
        <row r="756">
          <cell r="C756" t="str">
            <v>Fontes Estacionárias</v>
          </cell>
          <cell r="E756" t="str">
            <v>Construção e Manufatura</v>
          </cell>
          <cell r="F756" t="str">
            <v>Mínimo</v>
          </cell>
          <cell r="G756">
            <v>1.5E-3</v>
          </cell>
          <cell r="I756" t="str">
            <v>kg N₂O</v>
          </cell>
          <cell r="J756" t="str">
            <v>GJ</v>
          </cell>
        </row>
        <row r="757">
          <cell r="C757" t="str">
            <v>Fontes Estacionárias</v>
          </cell>
          <cell r="E757" t="str">
            <v>Construção e Manufatura</v>
          </cell>
          <cell r="F757" t="str">
            <v>Máximo</v>
          </cell>
          <cell r="G757">
            <v>1.4999999999999999E-2</v>
          </cell>
          <cell r="I757" t="str">
            <v>kg N₂O</v>
          </cell>
          <cell r="J757" t="str">
            <v>GJ</v>
          </cell>
        </row>
        <row r="758">
          <cell r="C758" t="str">
            <v>Fontes Estacionárias</v>
          </cell>
          <cell r="E758" t="str">
            <v>Construção e Manufatura</v>
          </cell>
          <cell r="F758" t="str">
            <v>Default</v>
          </cell>
          <cell r="G758">
            <v>4.0000000000000001E-3</v>
          </cell>
          <cell r="I758" t="str">
            <v>kg N₂O</v>
          </cell>
          <cell r="J758" t="str">
            <v>GJ</v>
          </cell>
        </row>
        <row r="759">
          <cell r="C759" t="str">
            <v>Fontes Estacionárias</v>
          </cell>
          <cell r="E759" t="str">
            <v>Construção e Manufatura</v>
          </cell>
          <cell r="F759" t="str">
            <v>Mínimo</v>
          </cell>
          <cell r="G759">
            <v>54.3</v>
          </cell>
          <cell r="I759" t="str">
            <v>kg CO₂</v>
          </cell>
          <cell r="J759" t="str">
            <v>GJ</v>
          </cell>
        </row>
        <row r="760">
          <cell r="C760" t="str">
            <v>Fontes Estacionárias</v>
          </cell>
          <cell r="E760" t="str">
            <v>Construção e Manufatura</v>
          </cell>
          <cell r="F760" t="str">
            <v>Máximo</v>
          </cell>
          <cell r="G760">
            <v>58.3</v>
          </cell>
          <cell r="I760" t="str">
            <v>kg CO₂</v>
          </cell>
          <cell r="J760" t="str">
            <v>GJ</v>
          </cell>
        </row>
        <row r="761">
          <cell r="C761" t="str">
            <v>Fontes Estacionárias</v>
          </cell>
          <cell r="E761" t="str">
            <v>Construção e Manufatura</v>
          </cell>
          <cell r="F761" t="str">
            <v>Default</v>
          </cell>
          <cell r="G761">
            <v>56.1</v>
          </cell>
          <cell r="I761" t="str">
            <v>kg CO₂</v>
          </cell>
          <cell r="J761" t="str">
            <v>GJ</v>
          </cell>
        </row>
        <row r="762">
          <cell r="C762" t="str">
            <v>Fontes Estacionárias</v>
          </cell>
          <cell r="E762" t="str">
            <v>Construção e Manufatura</v>
          </cell>
          <cell r="F762" t="str">
            <v>Mínimo</v>
          </cell>
          <cell r="G762">
            <v>2.9999999999999997E-4</v>
          </cell>
          <cell r="I762" t="str">
            <v>kg CH₄</v>
          </cell>
          <cell r="J762" t="str">
            <v>GJ</v>
          </cell>
        </row>
        <row r="763">
          <cell r="C763" t="str">
            <v>Fontes Estacionárias</v>
          </cell>
          <cell r="E763" t="str">
            <v>Construção e Manufatura</v>
          </cell>
          <cell r="F763" t="str">
            <v>Máximo</v>
          </cell>
          <cell r="G763">
            <v>3.0000000000000001E-3</v>
          </cell>
          <cell r="I763" t="str">
            <v>kg CH₄</v>
          </cell>
          <cell r="J763" t="str">
            <v>GJ</v>
          </cell>
        </row>
        <row r="764">
          <cell r="C764" t="str">
            <v>Fontes Estacionárias</v>
          </cell>
          <cell r="E764" t="str">
            <v>Construção e Manufatura</v>
          </cell>
          <cell r="F764" t="str">
            <v>Default</v>
          </cell>
          <cell r="G764">
            <v>1E-3</v>
          </cell>
          <cell r="I764" t="str">
            <v>kg CH₄</v>
          </cell>
          <cell r="J764" t="str">
            <v>GJ</v>
          </cell>
        </row>
        <row r="765">
          <cell r="C765" t="str">
            <v>Fontes Estacionárias</v>
          </cell>
          <cell r="E765" t="str">
            <v>Construção e Manufatura</v>
          </cell>
          <cell r="F765" t="str">
            <v>Mínimo</v>
          </cell>
          <cell r="G765">
            <v>2.9999999999999997E-5</v>
          </cell>
          <cell r="I765" t="str">
            <v>kg N₂O</v>
          </cell>
          <cell r="J765" t="str">
            <v>GJ</v>
          </cell>
        </row>
        <row r="766">
          <cell r="C766" t="str">
            <v>Fontes Estacionárias</v>
          </cell>
          <cell r="E766" t="str">
            <v>Construção e Manufatura</v>
          </cell>
          <cell r="F766" t="str">
            <v>Máximo</v>
          </cell>
          <cell r="G766">
            <v>2.9999999999999997E-4</v>
          </cell>
          <cell r="I766" t="str">
            <v>kg N₂O</v>
          </cell>
          <cell r="J766" t="str">
            <v>GJ</v>
          </cell>
        </row>
        <row r="767">
          <cell r="C767" t="str">
            <v>Fontes Estacionárias</v>
          </cell>
          <cell r="E767" t="str">
            <v>Construção e Manufatura</v>
          </cell>
          <cell r="F767" t="str">
            <v>Default</v>
          </cell>
          <cell r="G767">
            <v>1E-4</v>
          </cell>
          <cell r="I767" t="str">
            <v>kg N₂O</v>
          </cell>
          <cell r="J767" t="str">
            <v>GJ</v>
          </cell>
        </row>
        <row r="768">
          <cell r="C768" t="str">
            <v>Fontes Estacionárias</v>
          </cell>
          <cell r="E768" t="str">
            <v>Construção e Manufatura</v>
          </cell>
          <cell r="F768" t="str">
            <v>Mínimo</v>
          </cell>
          <cell r="G768">
            <v>54.3</v>
          </cell>
          <cell r="I768" t="str">
            <v>kg CO₂</v>
          </cell>
          <cell r="J768" t="str">
            <v>GJ</v>
          </cell>
        </row>
        <row r="769">
          <cell r="C769" t="str">
            <v>Fontes Estacionárias</v>
          </cell>
          <cell r="E769" t="str">
            <v>Construção e Manufatura</v>
          </cell>
          <cell r="F769" t="str">
            <v>Máximo</v>
          </cell>
          <cell r="G769">
            <v>58.3</v>
          </cell>
          <cell r="I769" t="str">
            <v>kg CO₂</v>
          </cell>
          <cell r="J769" t="str">
            <v>GJ</v>
          </cell>
        </row>
        <row r="770">
          <cell r="C770" t="str">
            <v>Fontes Estacionárias</v>
          </cell>
          <cell r="E770" t="str">
            <v>Construção e Manufatura</v>
          </cell>
          <cell r="F770" t="str">
            <v>Default</v>
          </cell>
          <cell r="G770">
            <v>56.1</v>
          </cell>
          <cell r="I770" t="str">
            <v>kg CO₂</v>
          </cell>
          <cell r="J770" t="str">
            <v>GJ</v>
          </cell>
        </row>
        <row r="771">
          <cell r="C771" t="str">
            <v>Fontes Estacionárias</v>
          </cell>
          <cell r="E771" t="str">
            <v>Construção e Manufatura</v>
          </cell>
          <cell r="F771" t="str">
            <v>Mínimo</v>
          </cell>
          <cell r="G771">
            <v>2.9999999999999997E-4</v>
          </cell>
          <cell r="I771" t="str">
            <v>kg CH₄</v>
          </cell>
          <cell r="J771" t="str">
            <v>GJ</v>
          </cell>
        </row>
        <row r="772">
          <cell r="C772" t="str">
            <v>Fontes Estacionárias</v>
          </cell>
          <cell r="E772" t="str">
            <v>Construção e Manufatura</v>
          </cell>
          <cell r="F772" t="str">
            <v>Máximo</v>
          </cell>
          <cell r="G772">
            <v>3.0000000000000001E-3</v>
          </cell>
          <cell r="I772" t="str">
            <v>kg CH₄</v>
          </cell>
          <cell r="J772" t="str">
            <v>GJ</v>
          </cell>
        </row>
        <row r="773">
          <cell r="C773" t="str">
            <v>Fontes Estacionárias</v>
          </cell>
          <cell r="E773" t="str">
            <v>Construção e Manufatura</v>
          </cell>
          <cell r="F773" t="str">
            <v>Default</v>
          </cell>
          <cell r="G773">
            <v>1E-3</v>
          </cell>
          <cell r="I773" t="str">
            <v>kg CH₄</v>
          </cell>
          <cell r="J773" t="str">
            <v>GJ</v>
          </cell>
        </row>
        <row r="774">
          <cell r="C774" t="str">
            <v>Fontes Estacionárias</v>
          </cell>
          <cell r="E774" t="str">
            <v>Construção e Manufatura</v>
          </cell>
          <cell r="F774" t="str">
            <v>Mínimo</v>
          </cell>
          <cell r="G774">
            <v>2.9999999999999997E-5</v>
          </cell>
          <cell r="I774" t="str">
            <v>kg N₂O</v>
          </cell>
          <cell r="J774" t="str">
            <v>GJ</v>
          </cell>
        </row>
        <row r="775">
          <cell r="C775" t="str">
            <v>Fontes Estacionárias</v>
          </cell>
          <cell r="E775" t="str">
            <v>Construção e Manufatura</v>
          </cell>
          <cell r="F775" t="str">
            <v>Máximo</v>
          </cell>
          <cell r="G775">
            <v>2.9999999999999997E-4</v>
          </cell>
          <cell r="I775" t="str">
            <v>kg N₂O</v>
          </cell>
          <cell r="J775" t="str">
            <v>GJ</v>
          </cell>
        </row>
        <row r="776">
          <cell r="C776" t="str">
            <v>Fontes Estacionárias</v>
          </cell>
          <cell r="E776" t="str">
            <v>Construção e Manufatura</v>
          </cell>
          <cell r="F776" t="str">
            <v>Default</v>
          </cell>
          <cell r="G776">
            <v>1E-4</v>
          </cell>
          <cell r="I776" t="str">
            <v>kg N₂O</v>
          </cell>
          <cell r="J776" t="str">
            <v>GJ</v>
          </cell>
        </row>
        <row r="777">
          <cell r="C777" t="str">
            <v>Fontes Estacionárias</v>
          </cell>
          <cell r="E777" t="str">
            <v>Construção e Manufatura</v>
          </cell>
          <cell r="F777" t="str">
            <v>Mínimo</v>
          </cell>
          <cell r="G777">
            <v>54.3</v>
          </cell>
          <cell r="I777" t="str">
            <v>kg CO₂</v>
          </cell>
          <cell r="J777" t="str">
            <v>GJ</v>
          </cell>
        </row>
        <row r="778">
          <cell r="C778" t="str">
            <v>Fontes Estacionárias</v>
          </cell>
          <cell r="E778" t="str">
            <v>Construção e Manufatura</v>
          </cell>
          <cell r="F778" t="str">
            <v>Máximo</v>
          </cell>
          <cell r="G778">
            <v>58.3</v>
          </cell>
          <cell r="I778" t="str">
            <v>kg CO₂</v>
          </cell>
          <cell r="J778" t="str">
            <v>GJ</v>
          </cell>
        </row>
        <row r="779">
          <cell r="C779" t="str">
            <v>Fontes Estacionárias</v>
          </cell>
          <cell r="E779" t="str">
            <v>Construção e Manufatura</v>
          </cell>
          <cell r="F779" t="str">
            <v>Default</v>
          </cell>
          <cell r="G779">
            <v>56.1</v>
          </cell>
          <cell r="I779" t="str">
            <v>kg CO₂</v>
          </cell>
          <cell r="J779" t="str">
            <v>GJ</v>
          </cell>
        </row>
        <row r="780">
          <cell r="C780" t="str">
            <v>Fontes Estacionárias</v>
          </cell>
          <cell r="E780" t="str">
            <v>Construção e Manufatura</v>
          </cell>
          <cell r="F780" t="str">
            <v>Mínimo</v>
          </cell>
          <cell r="G780">
            <v>2.9999999999999997E-4</v>
          </cell>
          <cell r="I780" t="str">
            <v>kg CH₄</v>
          </cell>
          <cell r="J780" t="str">
            <v>GJ</v>
          </cell>
        </row>
        <row r="781">
          <cell r="C781" t="str">
            <v>Fontes Estacionárias</v>
          </cell>
          <cell r="E781" t="str">
            <v>Construção e Manufatura</v>
          </cell>
          <cell r="F781" t="str">
            <v>Máximo</v>
          </cell>
          <cell r="G781">
            <v>3.0000000000000001E-3</v>
          </cell>
          <cell r="I781" t="str">
            <v>kg CH₄</v>
          </cell>
          <cell r="J781" t="str">
            <v>GJ</v>
          </cell>
        </row>
        <row r="782">
          <cell r="C782" t="str">
            <v>Fontes Estacionárias</v>
          </cell>
          <cell r="E782" t="str">
            <v>Construção e Manufatura</v>
          </cell>
          <cell r="F782" t="str">
            <v>Default</v>
          </cell>
          <cell r="G782">
            <v>1E-3</v>
          </cell>
          <cell r="I782" t="str">
            <v>kg CH₄</v>
          </cell>
          <cell r="J782" t="str">
            <v>GJ</v>
          </cell>
        </row>
        <row r="783">
          <cell r="C783" t="str">
            <v>Fontes Estacionárias</v>
          </cell>
          <cell r="E783" t="str">
            <v>Construção e Manufatura</v>
          </cell>
          <cell r="F783" t="str">
            <v>Mínimo</v>
          </cell>
          <cell r="G783">
            <v>2.9999999999999997E-5</v>
          </cell>
          <cell r="I783" t="str">
            <v>kg N₂O</v>
          </cell>
          <cell r="J783" t="str">
            <v>GJ</v>
          </cell>
        </row>
        <row r="784">
          <cell r="C784" t="str">
            <v>Fontes Estacionárias</v>
          </cell>
          <cell r="E784" t="str">
            <v>Construção e Manufatura</v>
          </cell>
          <cell r="F784" t="str">
            <v>Máximo</v>
          </cell>
          <cell r="G784">
            <v>2.9999999999999997E-4</v>
          </cell>
          <cell r="I784" t="str">
            <v>kg N₂O</v>
          </cell>
          <cell r="J784" t="str">
            <v>GJ</v>
          </cell>
        </row>
        <row r="785">
          <cell r="C785" t="str">
            <v>Fontes Estacionárias</v>
          </cell>
          <cell r="E785" t="str">
            <v>Construção e Manufatura</v>
          </cell>
          <cell r="F785" t="str">
            <v>Default</v>
          </cell>
          <cell r="G785">
            <v>1E-4</v>
          </cell>
          <cell r="I785" t="str">
            <v>kg N₂O</v>
          </cell>
          <cell r="J785" t="str">
            <v>GJ</v>
          </cell>
        </row>
        <row r="786">
          <cell r="C786" t="str">
            <v>Fontes Estacionárias</v>
          </cell>
          <cell r="E786" t="str">
            <v>Construção e Manufatura</v>
          </cell>
          <cell r="F786" t="str">
            <v>Mínimo</v>
          </cell>
          <cell r="G786">
            <v>54.3</v>
          </cell>
          <cell r="I786" t="str">
            <v>kg CO₂</v>
          </cell>
          <cell r="J786" t="str">
            <v>GJ</v>
          </cell>
        </row>
        <row r="787">
          <cell r="C787" t="str">
            <v>Fontes Estacionárias</v>
          </cell>
          <cell r="E787" t="str">
            <v>Construção e Manufatura</v>
          </cell>
          <cell r="F787" t="str">
            <v>Máximo</v>
          </cell>
          <cell r="G787">
            <v>58.3</v>
          </cell>
          <cell r="I787" t="str">
            <v>kg CO₂</v>
          </cell>
          <cell r="J787" t="str">
            <v>GJ</v>
          </cell>
        </row>
        <row r="788">
          <cell r="C788" t="str">
            <v>Fontes Estacionárias</v>
          </cell>
          <cell r="E788" t="str">
            <v>Construção e Manufatura</v>
          </cell>
          <cell r="F788" t="str">
            <v>Default</v>
          </cell>
          <cell r="G788">
            <v>56.1</v>
          </cell>
          <cell r="I788" t="str">
            <v>kg CO₂</v>
          </cell>
          <cell r="J788" t="str">
            <v>GJ</v>
          </cell>
        </row>
        <row r="789">
          <cell r="C789" t="str">
            <v>Fontes Estacionárias</v>
          </cell>
          <cell r="E789" t="str">
            <v>Construção e Manufatura</v>
          </cell>
          <cell r="F789" t="str">
            <v>Mínimo</v>
          </cell>
          <cell r="G789">
            <v>2.9999999999999997E-4</v>
          </cell>
          <cell r="I789" t="str">
            <v>kg CH₄</v>
          </cell>
          <cell r="J789" t="str">
            <v>GJ</v>
          </cell>
        </row>
        <row r="790">
          <cell r="C790" t="str">
            <v>Fontes Estacionárias</v>
          </cell>
          <cell r="E790" t="str">
            <v>Construção e Manufatura</v>
          </cell>
          <cell r="F790" t="str">
            <v>Máximo</v>
          </cell>
          <cell r="G790">
            <v>3.0000000000000001E-3</v>
          </cell>
          <cell r="I790" t="str">
            <v>kg CH₄</v>
          </cell>
          <cell r="J790" t="str">
            <v>GJ</v>
          </cell>
        </row>
        <row r="791">
          <cell r="C791" t="str">
            <v>Fontes Estacionárias</v>
          </cell>
          <cell r="E791" t="str">
            <v>Construção e Manufatura</v>
          </cell>
          <cell r="F791" t="str">
            <v>Default</v>
          </cell>
          <cell r="G791">
            <v>1E-3</v>
          </cell>
          <cell r="I791" t="str">
            <v>kg CH₄</v>
          </cell>
          <cell r="J791" t="str">
            <v>GJ</v>
          </cell>
        </row>
        <row r="792">
          <cell r="C792" t="str">
            <v>Fontes Estacionárias</v>
          </cell>
          <cell r="E792" t="str">
            <v>Construção e Manufatura</v>
          </cell>
          <cell r="F792" t="str">
            <v>Mínimo</v>
          </cell>
          <cell r="G792">
            <v>2.9999999999999997E-5</v>
          </cell>
          <cell r="I792" t="str">
            <v>kg N₂O</v>
          </cell>
          <cell r="J792" t="str">
            <v>GJ</v>
          </cell>
        </row>
        <row r="793">
          <cell r="C793" t="str">
            <v>Fontes Estacionárias</v>
          </cell>
          <cell r="E793" t="str">
            <v>Construção e Manufatura</v>
          </cell>
          <cell r="F793" t="str">
            <v>Máximo</v>
          </cell>
          <cell r="G793">
            <v>2.9999999999999997E-4</v>
          </cell>
          <cell r="I793" t="str">
            <v>kg N₂O</v>
          </cell>
          <cell r="J793" t="str">
            <v>GJ</v>
          </cell>
        </row>
        <row r="794">
          <cell r="C794" t="str">
            <v>Fontes Estacionárias</v>
          </cell>
          <cell r="E794" t="str">
            <v>Construção e Manufatura</v>
          </cell>
          <cell r="F794" t="str">
            <v>Default</v>
          </cell>
          <cell r="G794">
            <v>1E-4</v>
          </cell>
          <cell r="I794" t="str">
            <v>kg N₂O</v>
          </cell>
          <cell r="J794" t="str">
            <v>GJ</v>
          </cell>
        </row>
        <row r="795">
          <cell r="C795" t="str">
            <v>Fontes Estacionárias</v>
          </cell>
          <cell r="E795" t="str">
            <v>Construção e Manufatura</v>
          </cell>
          <cell r="F795" t="str">
            <v>Mínimo</v>
          </cell>
          <cell r="G795">
            <v>54.3</v>
          </cell>
          <cell r="I795" t="str">
            <v>kg CO₂</v>
          </cell>
          <cell r="J795" t="str">
            <v>GJ</v>
          </cell>
        </row>
        <row r="796">
          <cell r="C796" t="str">
            <v>Fontes Estacionárias</v>
          </cell>
          <cell r="E796" t="str">
            <v>Construção e Manufatura</v>
          </cell>
          <cell r="F796" t="str">
            <v>Máximo</v>
          </cell>
          <cell r="G796">
            <v>58.3</v>
          </cell>
          <cell r="I796" t="str">
            <v>kg CO₂</v>
          </cell>
          <cell r="J796" t="str">
            <v>GJ</v>
          </cell>
        </row>
        <row r="797">
          <cell r="C797" t="str">
            <v>Fontes Estacionárias</v>
          </cell>
          <cell r="E797" t="str">
            <v>Construção e Manufatura</v>
          </cell>
          <cell r="F797" t="str">
            <v>Default</v>
          </cell>
          <cell r="G797">
            <v>56.1</v>
          </cell>
          <cell r="I797" t="str">
            <v>kg CO₂</v>
          </cell>
          <cell r="J797" t="str">
            <v>GJ</v>
          </cell>
        </row>
        <row r="798">
          <cell r="C798" t="str">
            <v>Fontes Estacionárias</v>
          </cell>
          <cell r="E798" t="str">
            <v>Construção e Manufatura</v>
          </cell>
          <cell r="F798" t="str">
            <v>Mínimo</v>
          </cell>
          <cell r="G798">
            <v>2.9999999999999997E-4</v>
          </cell>
          <cell r="I798" t="str">
            <v>kg CH₄</v>
          </cell>
          <cell r="J798" t="str">
            <v>GJ</v>
          </cell>
        </row>
        <row r="799">
          <cell r="C799" t="str">
            <v>Fontes Estacionárias</v>
          </cell>
          <cell r="E799" t="str">
            <v>Construção e Manufatura</v>
          </cell>
          <cell r="F799" t="str">
            <v>Máximo</v>
          </cell>
          <cell r="G799">
            <v>3.0000000000000001E-3</v>
          </cell>
          <cell r="I799" t="str">
            <v>kg CH₄</v>
          </cell>
          <cell r="J799" t="str">
            <v>GJ</v>
          </cell>
        </row>
        <row r="800">
          <cell r="C800" t="str">
            <v>Fontes Estacionárias</v>
          </cell>
          <cell r="E800" t="str">
            <v>Construção e Manufatura</v>
          </cell>
          <cell r="F800" t="str">
            <v>Default</v>
          </cell>
          <cell r="G800">
            <v>1E-3</v>
          </cell>
          <cell r="I800" t="str">
            <v>kg CH₄</v>
          </cell>
          <cell r="J800" t="str">
            <v>GJ</v>
          </cell>
        </row>
        <row r="801">
          <cell r="C801" t="str">
            <v>Fontes Estacionárias</v>
          </cell>
          <cell r="E801" t="str">
            <v>Construção e Manufatura</v>
          </cell>
          <cell r="F801" t="str">
            <v>Mínimo</v>
          </cell>
          <cell r="G801">
            <v>2.9999999999999997E-5</v>
          </cell>
          <cell r="I801" t="str">
            <v>kg N₂O</v>
          </cell>
          <cell r="J801" t="str">
            <v>GJ</v>
          </cell>
        </row>
        <row r="802">
          <cell r="C802" t="str">
            <v>Fontes Estacionárias</v>
          </cell>
          <cell r="E802" t="str">
            <v>Construção e Manufatura</v>
          </cell>
          <cell r="F802" t="str">
            <v>Máximo</v>
          </cell>
          <cell r="G802">
            <v>2.9999999999999997E-4</v>
          </cell>
          <cell r="I802" t="str">
            <v>kg N₂O</v>
          </cell>
          <cell r="J802" t="str">
            <v>GJ</v>
          </cell>
        </row>
        <row r="803">
          <cell r="C803" t="str">
            <v>Fontes Estacionárias</v>
          </cell>
          <cell r="E803" t="str">
            <v>Construção e Manufatura</v>
          </cell>
          <cell r="F803" t="str">
            <v>Default</v>
          </cell>
          <cell r="G803">
            <v>1E-4</v>
          </cell>
          <cell r="I803" t="str">
            <v>kg N₂O</v>
          </cell>
          <cell r="J803" t="str">
            <v>GJ</v>
          </cell>
        </row>
        <row r="804">
          <cell r="C804" t="str">
            <v>Fontes Estacionárias</v>
          </cell>
          <cell r="E804" t="str">
            <v>Construção e Manufatura</v>
          </cell>
          <cell r="F804" t="str">
            <v>Mínimo</v>
          </cell>
          <cell r="G804">
            <v>54.3</v>
          </cell>
          <cell r="I804" t="str">
            <v>kg CO₂</v>
          </cell>
          <cell r="J804" t="str">
            <v>GJ</v>
          </cell>
        </row>
        <row r="805">
          <cell r="C805" t="str">
            <v>Fontes Estacionárias</v>
          </cell>
          <cell r="E805" t="str">
            <v>Construção e Manufatura</v>
          </cell>
          <cell r="F805" t="str">
            <v>Máximo</v>
          </cell>
          <cell r="G805">
            <v>58.3</v>
          </cell>
          <cell r="I805" t="str">
            <v>kg CO₂</v>
          </cell>
          <cell r="J805" t="str">
            <v>GJ</v>
          </cell>
        </row>
        <row r="806">
          <cell r="C806" t="str">
            <v>Fontes Estacionárias</v>
          </cell>
          <cell r="E806" t="str">
            <v>Construção e Manufatura</v>
          </cell>
          <cell r="F806" t="str">
            <v>Default</v>
          </cell>
          <cell r="G806">
            <v>56.1</v>
          </cell>
          <cell r="I806" t="str">
            <v>kg CO₂</v>
          </cell>
          <cell r="J806" t="str">
            <v>GJ</v>
          </cell>
        </row>
        <row r="807">
          <cell r="C807" t="str">
            <v>Fontes Estacionárias</v>
          </cell>
          <cell r="E807" t="str">
            <v>Construção e Manufatura</v>
          </cell>
          <cell r="F807" t="str">
            <v>Mínimo</v>
          </cell>
          <cell r="G807">
            <v>2.9999999999999997E-4</v>
          </cell>
          <cell r="I807" t="str">
            <v>kg CH₄</v>
          </cell>
          <cell r="J807" t="str">
            <v>GJ</v>
          </cell>
        </row>
        <row r="808">
          <cell r="C808" t="str">
            <v>Fontes Estacionárias</v>
          </cell>
          <cell r="E808" t="str">
            <v>Construção e Manufatura</v>
          </cell>
          <cell r="F808" t="str">
            <v>Máximo</v>
          </cell>
          <cell r="G808">
            <v>3.0000000000000001E-3</v>
          </cell>
          <cell r="I808" t="str">
            <v>kg CH₄</v>
          </cell>
          <cell r="J808" t="str">
            <v>GJ</v>
          </cell>
        </row>
        <row r="809">
          <cell r="C809" t="str">
            <v>Fontes Estacionárias</v>
          </cell>
          <cell r="E809" t="str">
            <v>Construção e Manufatura</v>
          </cell>
          <cell r="F809" t="str">
            <v>Default</v>
          </cell>
          <cell r="G809">
            <v>1E-3</v>
          </cell>
          <cell r="I809" t="str">
            <v>kg CH₄</v>
          </cell>
          <cell r="J809" t="str">
            <v>GJ</v>
          </cell>
        </row>
        <row r="810">
          <cell r="C810" t="str">
            <v>Fontes Estacionárias</v>
          </cell>
          <cell r="E810" t="str">
            <v>Construção e Manufatura</v>
          </cell>
          <cell r="F810" t="str">
            <v>Mínimo</v>
          </cell>
          <cell r="G810">
            <v>2.9999999999999997E-5</v>
          </cell>
          <cell r="I810" t="str">
            <v>kg N₂O</v>
          </cell>
          <cell r="J810" t="str">
            <v>GJ</v>
          </cell>
        </row>
        <row r="811">
          <cell r="C811" t="str">
            <v>Fontes Estacionárias</v>
          </cell>
          <cell r="E811" t="str">
            <v>Construção e Manufatura</v>
          </cell>
          <cell r="F811" t="str">
            <v>Máximo</v>
          </cell>
          <cell r="G811">
            <v>2.9999999999999997E-4</v>
          </cell>
          <cell r="I811" t="str">
            <v>kg N₂O</v>
          </cell>
          <cell r="J811" t="str">
            <v>GJ</v>
          </cell>
        </row>
        <row r="812">
          <cell r="C812" t="str">
            <v>Fontes Estacionárias</v>
          </cell>
          <cell r="E812" t="str">
            <v>Construção e Manufatura</v>
          </cell>
          <cell r="F812" t="str">
            <v>Default</v>
          </cell>
          <cell r="G812">
            <v>1E-4</v>
          </cell>
          <cell r="I812" t="str">
            <v>kg N₂O</v>
          </cell>
          <cell r="J812" t="str">
            <v>GJ</v>
          </cell>
        </row>
        <row r="813">
          <cell r="C813" t="str">
            <v>Fontes Estacionárias</v>
          </cell>
          <cell r="E813" t="str">
            <v>Construção e Manufatura</v>
          </cell>
          <cell r="F813" t="str">
            <v>Mínimo</v>
          </cell>
          <cell r="G813">
            <v>54.3</v>
          </cell>
          <cell r="I813" t="str">
            <v>kg CO₂</v>
          </cell>
          <cell r="J813" t="str">
            <v>GJ</v>
          </cell>
        </row>
        <row r="814">
          <cell r="C814" t="str">
            <v>Fontes Estacionárias</v>
          </cell>
          <cell r="E814" t="str">
            <v>Construção e Manufatura</v>
          </cell>
          <cell r="F814" t="str">
            <v>Máximo</v>
          </cell>
          <cell r="G814">
            <v>58.3</v>
          </cell>
          <cell r="I814" t="str">
            <v>kg CO₂</v>
          </cell>
          <cell r="J814" t="str">
            <v>GJ</v>
          </cell>
        </row>
        <row r="815">
          <cell r="C815" t="str">
            <v>Fontes Estacionárias</v>
          </cell>
          <cell r="E815" t="str">
            <v>Construção e Manufatura</v>
          </cell>
          <cell r="F815" t="str">
            <v>Default</v>
          </cell>
          <cell r="G815">
            <v>56.1</v>
          </cell>
          <cell r="I815" t="str">
            <v>kg CO₂</v>
          </cell>
          <cell r="J815" t="str">
            <v>GJ</v>
          </cell>
        </row>
        <row r="816">
          <cell r="C816" t="str">
            <v>Fontes Estacionárias</v>
          </cell>
          <cell r="E816" t="str">
            <v>Construção e Manufatura</v>
          </cell>
          <cell r="F816" t="str">
            <v>Mínimo</v>
          </cell>
          <cell r="G816">
            <v>2.9999999999999997E-4</v>
          </cell>
          <cell r="I816" t="str">
            <v>kg CH₄</v>
          </cell>
          <cell r="J816" t="str">
            <v>GJ</v>
          </cell>
        </row>
        <row r="817">
          <cell r="C817" t="str">
            <v>Fontes Estacionárias</v>
          </cell>
          <cell r="E817" t="str">
            <v>Construção e Manufatura</v>
          </cell>
          <cell r="F817" t="str">
            <v>Máximo</v>
          </cell>
          <cell r="G817">
            <v>3.0000000000000001E-3</v>
          </cell>
          <cell r="I817" t="str">
            <v>kg CH₄</v>
          </cell>
          <cell r="J817" t="str">
            <v>GJ</v>
          </cell>
        </row>
        <row r="818">
          <cell r="C818" t="str">
            <v>Fontes Estacionárias</v>
          </cell>
          <cell r="E818" t="str">
            <v>Construção e Manufatura</v>
          </cell>
          <cell r="F818" t="str">
            <v>Default</v>
          </cell>
          <cell r="G818">
            <v>1E-3</v>
          </cell>
          <cell r="I818" t="str">
            <v>kg CH₄</v>
          </cell>
          <cell r="J818" t="str">
            <v>GJ</v>
          </cell>
        </row>
        <row r="819">
          <cell r="C819" t="str">
            <v>Fontes Estacionárias</v>
          </cell>
          <cell r="E819" t="str">
            <v>Construção e Manufatura</v>
          </cell>
          <cell r="F819" t="str">
            <v>Mínimo</v>
          </cell>
          <cell r="G819">
            <v>2.9999999999999997E-5</v>
          </cell>
          <cell r="I819" t="str">
            <v>kg N₂O</v>
          </cell>
          <cell r="J819" t="str">
            <v>GJ</v>
          </cell>
        </row>
        <row r="820">
          <cell r="C820" t="str">
            <v>Fontes Estacionárias</v>
          </cell>
          <cell r="E820" t="str">
            <v>Construção e Manufatura</v>
          </cell>
          <cell r="F820" t="str">
            <v>Máximo</v>
          </cell>
          <cell r="G820">
            <v>2.9999999999999997E-4</v>
          </cell>
          <cell r="I820" t="str">
            <v>kg N₂O</v>
          </cell>
          <cell r="J820" t="str">
            <v>GJ</v>
          </cell>
        </row>
        <row r="821">
          <cell r="C821" t="str">
            <v>Fontes Estacionárias</v>
          </cell>
          <cell r="E821" t="str">
            <v>Construção e Manufatura</v>
          </cell>
          <cell r="F821" t="str">
            <v>Default</v>
          </cell>
          <cell r="G821">
            <v>1E-4</v>
          </cell>
          <cell r="I821" t="str">
            <v>kg N₂O</v>
          </cell>
          <cell r="J821" t="str">
            <v>GJ</v>
          </cell>
        </row>
        <row r="822">
          <cell r="C822" t="str">
            <v>Fontes Estacionárias</v>
          </cell>
          <cell r="E822" t="str">
            <v>Construção e Manufatura</v>
          </cell>
          <cell r="F822" t="str">
            <v>Mínimo</v>
          </cell>
          <cell r="G822">
            <v>54.3</v>
          </cell>
          <cell r="I822" t="str">
            <v>kg CO₂</v>
          </cell>
          <cell r="J822" t="str">
            <v>GJ</v>
          </cell>
        </row>
        <row r="823">
          <cell r="C823" t="str">
            <v>Fontes Estacionárias</v>
          </cell>
          <cell r="E823" t="str">
            <v>Construção e Manufatura</v>
          </cell>
          <cell r="F823" t="str">
            <v>Máximo</v>
          </cell>
          <cell r="G823">
            <v>58.3</v>
          </cell>
          <cell r="I823" t="str">
            <v>kg CO₂</v>
          </cell>
          <cell r="J823" t="str">
            <v>GJ</v>
          </cell>
        </row>
        <row r="824">
          <cell r="C824" t="str">
            <v>Fontes Estacionárias</v>
          </cell>
          <cell r="E824" t="str">
            <v>Construção e Manufatura</v>
          </cell>
          <cell r="F824" t="str">
            <v>Default</v>
          </cell>
          <cell r="G824">
            <v>56.1</v>
          </cell>
          <cell r="I824" t="str">
            <v>kg CO₂</v>
          </cell>
          <cell r="J824" t="str">
            <v>GJ</v>
          </cell>
        </row>
        <row r="825">
          <cell r="C825" t="str">
            <v>Fontes Estacionárias</v>
          </cell>
          <cell r="E825" t="str">
            <v>Construção e Manufatura</v>
          </cell>
          <cell r="F825" t="str">
            <v>Mínimo</v>
          </cell>
          <cell r="G825">
            <v>2.9999999999999997E-4</v>
          </cell>
          <cell r="I825" t="str">
            <v>kg CH₄</v>
          </cell>
          <cell r="J825" t="str">
            <v>GJ</v>
          </cell>
        </row>
        <row r="826">
          <cell r="C826" t="str">
            <v>Fontes Estacionárias</v>
          </cell>
          <cell r="E826" t="str">
            <v>Construção e Manufatura</v>
          </cell>
          <cell r="F826" t="str">
            <v>Máximo</v>
          </cell>
          <cell r="G826">
            <v>3.0000000000000001E-3</v>
          </cell>
          <cell r="I826" t="str">
            <v>kg CH₄</v>
          </cell>
          <cell r="J826" t="str">
            <v>GJ</v>
          </cell>
        </row>
        <row r="827">
          <cell r="C827" t="str">
            <v>Fontes Estacionárias</v>
          </cell>
          <cell r="E827" t="str">
            <v>Construção e Manufatura</v>
          </cell>
          <cell r="F827" t="str">
            <v>Default</v>
          </cell>
          <cell r="G827">
            <v>1E-3</v>
          </cell>
          <cell r="I827" t="str">
            <v>kg CH₄</v>
          </cell>
          <cell r="J827" t="str">
            <v>GJ</v>
          </cell>
        </row>
        <row r="828">
          <cell r="C828" t="str">
            <v>Fontes Estacionárias</v>
          </cell>
          <cell r="E828" t="str">
            <v>Construção e Manufatura</v>
          </cell>
          <cell r="F828" t="str">
            <v>Mínimo</v>
          </cell>
          <cell r="G828">
            <v>2.9999999999999997E-5</v>
          </cell>
          <cell r="I828" t="str">
            <v>kg N₂O</v>
          </cell>
          <cell r="J828" t="str">
            <v>GJ</v>
          </cell>
        </row>
        <row r="829">
          <cell r="C829" t="str">
            <v>Fontes Estacionárias</v>
          </cell>
          <cell r="E829" t="str">
            <v>Construção e Manufatura</v>
          </cell>
          <cell r="F829" t="str">
            <v>Máximo</v>
          </cell>
          <cell r="G829">
            <v>2.9999999999999997E-4</v>
          </cell>
          <cell r="I829" t="str">
            <v>kg N₂O</v>
          </cell>
          <cell r="J829" t="str">
            <v>GJ</v>
          </cell>
        </row>
        <row r="830">
          <cell r="C830" t="str">
            <v>Fontes Estacionárias</v>
          </cell>
          <cell r="E830" t="str">
            <v>Construção e Manufatura</v>
          </cell>
          <cell r="F830" t="str">
            <v>Default</v>
          </cell>
          <cell r="G830">
            <v>1E-4</v>
          </cell>
          <cell r="I830" t="str">
            <v>kg N₂O</v>
          </cell>
          <cell r="J830" t="str">
            <v>GJ</v>
          </cell>
        </row>
        <row r="831">
          <cell r="C831" t="str">
            <v>Fontes Estacionárias</v>
          </cell>
          <cell r="E831" t="str">
            <v>Construção e Manufatura</v>
          </cell>
          <cell r="F831" t="str">
            <v>Mínimo</v>
          </cell>
          <cell r="G831">
            <v>54.3</v>
          </cell>
          <cell r="I831" t="str">
            <v>kg CO₂</v>
          </cell>
          <cell r="J831" t="str">
            <v>GJ</v>
          </cell>
        </row>
        <row r="832">
          <cell r="C832" t="str">
            <v>Fontes Estacionárias</v>
          </cell>
          <cell r="E832" t="str">
            <v>Construção e Manufatura</v>
          </cell>
          <cell r="F832" t="str">
            <v>Máximo</v>
          </cell>
          <cell r="G832">
            <v>58.3</v>
          </cell>
          <cell r="I832" t="str">
            <v>kg CO₂</v>
          </cell>
          <cell r="J832" t="str">
            <v>GJ</v>
          </cell>
        </row>
        <row r="833">
          <cell r="C833" t="str">
            <v>Fontes Estacionárias</v>
          </cell>
          <cell r="E833" t="str">
            <v>Construção e Manufatura</v>
          </cell>
          <cell r="F833" t="str">
            <v>Default</v>
          </cell>
          <cell r="G833">
            <v>56.1</v>
          </cell>
          <cell r="I833" t="str">
            <v>kg CO₂</v>
          </cell>
          <cell r="J833" t="str">
            <v>GJ</v>
          </cell>
        </row>
        <row r="834">
          <cell r="C834" t="str">
            <v>Fontes Estacionárias</v>
          </cell>
          <cell r="E834" t="str">
            <v>Construção e Manufatura</v>
          </cell>
          <cell r="F834" t="str">
            <v>Mínimo</v>
          </cell>
          <cell r="G834">
            <v>2.9999999999999997E-4</v>
          </cell>
          <cell r="I834" t="str">
            <v>kg CH₄</v>
          </cell>
          <cell r="J834" t="str">
            <v>GJ</v>
          </cell>
        </row>
        <row r="835">
          <cell r="C835" t="str">
            <v>Fontes Estacionárias</v>
          </cell>
          <cell r="E835" t="str">
            <v>Construção e Manufatura</v>
          </cell>
          <cell r="F835" t="str">
            <v>Máximo</v>
          </cell>
          <cell r="G835">
            <v>3.0000000000000001E-3</v>
          </cell>
          <cell r="I835" t="str">
            <v>kg CH₄</v>
          </cell>
          <cell r="J835" t="str">
            <v>GJ</v>
          </cell>
        </row>
        <row r="836">
          <cell r="C836" t="str">
            <v>Fontes Estacionárias</v>
          </cell>
          <cell r="E836" t="str">
            <v>Construção e Manufatura</v>
          </cell>
          <cell r="F836" t="str">
            <v>Default</v>
          </cell>
          <cell r="G836">
            <v>1E-3</v>
          </cell>
          <cell r="I836" t="str">
            <v>kg CH₄</v>
          </cell>
          <cell r="J836" t="str">
            <v>GJ</v>
          </cell>
        </row>
        <row r="837">
          <cell r="C837" t="str">
            <v>Fontes Estacionárias</v>
          </cell>
          <cell r="E837" t="str">
            <v>Construção e Manufatura</v>
          </cell>
          <cell r="F837" t="str">
            <v>Mínimo</v>
          </cell>
          <cell r="G837">
            <v>2.9999999999999997E-5</v>
          </cell>
          <cell r="I837" t="str">
            <v>kg N₂O</v>
          </cell>
          <cell r="J837" t="str">
            <v>GJ</v>
          </cell>
        </row>
        <row r="838">
          <cell r="C838" t="str">
            <v>Fontes Estacionárias</v>
          </cell>
          <cell r="E838" t="str">
            <v>Construção e Manufatura</v>
          </cell>
          <cell r="F838" t="str">
            <v>Máximo</v>
          </cell>
          <cell r="G838">
            <v>2.9999999999999997E-4</v>
          </cell>
          <cell r="I838" t="str">
            <v>kg N₂O</v>
          </cell>
          <cell r="J838" t="str">
            <v>GJ</v>
          </cell>
        </row>
        <row r="839">
          <cell r="C839" t="str">
            <v>Fontes Estacionárias</v>
          </cell>
          <cell r="E839" t="str">
            <v>Construção e Manufatura</v>
          </cell>
          <cell r="F839" t="str">
            <v>Default</v>
          </cell>
          <cell r="G839">
            <v>1E-4</v>
          </cell>
          <cell r="I839" t="str">
            <v>kg N₂O</v>
          </cell>
          <cell r="J839" t="str">
            <v>GJ</v>
          </cell>
        </row>
        <row r="840">
          <cell r="C840" t="str">
            <v>Fontes Estacionárias</v>
          </cell>
          <cell r="E840" t="str">
            <v>Construção e Manufatura</v>
          </cell>
          <cell r="F840" t="str">
            <v>Mínimo</v>
          </cell>
          <cell r="G840">
            <v>54.3</v>
          </cell>
          <cell r="I840" t="str">
            <v>kg CO₂</v>
          </cell>
          <cell r="J840" t="str">
            <v>GJ</v>
          </cell>
        </row>
        <row r="841">
          <cell r="C841" t="str">
            <v>Fontes Estacionárias</v>
          </cell>
          <cell r="E841" t="str">
            <v>Construção e Manufatura</v>
          </cell>
          <cell r="F841" t="str">
            <v>Máximo</v>
          </cell>
          <cell r="G841">
            <v>58.3</v>
          </cell>
          <cell r="I841" t="str">
            <v>kg CO₂</v>
          </cell>
          <cell r="J841" t="str">
            <v>GJ</v>
          </cell>
        </row>
        <row r="842">
          <cell r="C842" t="str">
            <v>Fontes Estacionárias</v>
          </cell>
          <cell r="E842" t="str">
            <v>Construção e Manufatura</v>
          </cell>
          <cell r="F842" t="str">
            <v>Default</v>
          </cell>
          <cell r="G842">
            <v>56.1</v>
          </cell>
          <cell r="I842" t="str">
            <v>kg CO₂</v>
          </cell>
          <cell r="J842" t="str">
            <v>GJ</v>
          </cell>
        </row>
        <row r="843">
          <cell r="C843" t="str">
            <v>Fontes Estacionárias</v>
          </cell>
          <cell r="E843" t="str">
            <v>Construção e Manufatura</v>
          </cell>
          <cell r="F843" t="str">
            <v>Mínimo</v>
          </cell>
          <cell r="G843">
            <v>2.9999999999999997E-4</v>
          </cell>
          <cell r="I843" t="str">
            <v>kg CH₄</v>
          </cell>
          <cell r="J843" t="str">
            <v>GJ</v>
          </cell>
        </row>
        <row r="844">
          <cell r="C844" t="str">
            <v>Fontes Estacionárias</v>
          </cell>
          <cell r="E844" t="str">
            <v>Construção e Manufatura</v>
          </cell>
          <cell r="F844" t="str">
            <v>Máximo</v>
          </cell>
          <cell r="G844">
            <v>3.0000000000000001E-3</v>
          </cell>
          <cell r="I844" t="str">
            <v>kg CH₄</v>
          </cell>
          <cell r="J844" t="str">
            <v>GJ</v>
          </cell>
        </row>
        <row r="845">
          <cell r="C845" t="str">
            <v>Fontes Estacionárias</v>
          </cell>
          <cell r="E845" t="str">
            <v>Construção e Manufatura</v>
          </cell>
          <cell r="F845" t="str">
            <v>Default</v>
          </cell>
          <cell r="G845">
            <v>1E-3</v>
          </cell>
          <cell r="I845" t="str">
            <v>kg CH₄</v>
          </cell>
          <cell r="J845" t="str">
            <v>GJ</v>
          </cell>
        </row>
        <row r="846">
          <cell r="C846" t="str">
            <v>Fontes Estacionárias</v>
          </cell>
          <cell r="E846" t="str">
            <v>Construção e Manufatura</v>
          </cell>
          <cell r="F846" t="str">
            <v>Mínimo</v>
          </cell>
          <cell r="G846">
            <v>2.9999999999999997E-5</v>
          </cell>
          <cell r="I846" t="str">
            <v>kg N₂O</v>
          </cell>
          <cell r="J846" t="str">
            <v>GJ</v>
          </cell>
        </row>
        <row r="847">
          <cell r="C847" t="str">
            <v>Fontes Estacionárias</v>
          </cell>
          <cell r="E847" t="str">
            <v>Construção e Manufatura</v>
          </cell>
          <cell r="F847" t="str">
            <v>Máximo</v>
          </cell>
          <cell r="G847">
            <v>2.9999999999999997E-4</v>
          </cell>
          <cell r="I847" t="str">
            <v>kg N₂O</v>
          </cell>
          <cell r="J847" t="str">
            <v>GJ</v>
          </cell>
        </row>
        <row r="848">
          <cell r="C848" t="str">
            <v>Fontes Estacionárias</v>
          </cell>
          <cell r="E848" t="str">
            <v>Construção e Manufatura</v>
          </cell>
          <cell r="F848" t="str">
            <v>Default</v>
          </cell>
          <cell r="G848">
            <v>1E-4</v>
          </cell>
          <cell r="I848" t="str">
            <v>kg N₂O</v>
          </cell>
          <cell r="J848" t="str">
            <v>GJ</v>
          </cell>
        </row>
        <row r="849">
          <cell r="C849" t="str">
            <v>Fontes Estacionárias</v>
          </cell>
          <cell r="E849" t="str">
            <v>Construção e Manufatura</v>
          </cell>
          <cell r="F849" t="str">
            <v>Mínimo</v>
          </cell>
          <cell r="G849">
            <v>54.3</v>
          </cell>
          <cell r="I849" t="str">
            <v>kg CO₂</v>
          </cell>
          <cell r="J849" t="str">
            <v>GJ</v>
          </cell>
        </row>
        <row r="850">
          <cell r="C850" t="str">
            <v>Fontes Estacionárias</v>
          </cell>
          <cell r="E850" t="str">
            <v>Construção e Manufatura</v>
          </cell>
          <cell r="F850" t="str">
            <v>Máximo</v>
          </cell>
          <cell r="G850">
            <v>58.3</v>
          </cell>
          <cell r="I850" t="str">
            <v>kg CO₂</v>
          </cell>
          <cell r="J850" t="str">
            <v>GJ</v>
          </cell>
        </row>
        <row r="851">
          <cell r="C851" t="str">
            <v>Fontes Estacionárias</v>
          </cell>
          <cell r="E851" t="str">
            <v>Construção e Manufatura</v>
          </cell>
          <cell r="F851" t="str">
            <v>Default</v>
          </cell>
          <cell r="G851">
            <v>56.1</v>
          </cell>
          <cell r="I851" t="str">
            <v>kg CO₂</v>
          </cell>
          <cell r="J851" t="str">
            <v>GJ</v>
          </cell>
        </row>
        <row r="852">
          <cell r="C852" t="str">
            <v>Fontes Estacionárias</v>
          </cell>
          <cell r="E852" t="str">
            <v>Construção e Manufatura</v>
          </cell>
          <cell r="F852" t="str">
            <v>Mínimo</v>
          </cell>
          <cell r="G852">
            <v>2.9999999999999997E-4</v>
          </cell>
          <cell r="I852" t="str">
            <v>kg CH₄</v>
          </cell>
          <cell r="J852" t="str">
            <v>GJ</v>
          </cell>
        </row>
        <row r="853">
          <cell r="C853" t="str">
            <v>Fontes Estacionárias</v>
          </cell>
          <cell r="E853" t="str">
            <v>Construção e Manufatura</v>
          </cell>
          <cell r="F853" t="str">
            <v>Máximo</v>
          </cell>
          <cell r="G853">
            <v>3.0000000000000001E-3</v>
          </cell>
          <cell r="I853" t="str">
            <v>kg CH₄</v>
          </cell>
          <cell r="J853" t="str">
            <v>GJ</v>
          </cell>
        </row>
        <row r="854">
          <cell r="C854" t="str">
            <v>Fontes Estacionárias</v>
          </cell>
          <cell r="E854" t="str">
            <v>Construção e Manufatura</v>
          </cell>
          <cell r="F854" t="str">
            <v>Default</v>
          </cell>
          <cell r="G854">
            <v>1E-3</v>
          </cell>
          <cell r="I854" t="str">
            <v>kg CH₄</v>
          </cell>
          <cell r="J854" t="str">
            <v>GJ</v>
          </cell>
        </row>
        <row r="855">
          <cell r="C855" t="str">
            <v>Fontes Estacionárias</v>
          </cell>
          <cell r="E855" t="str">
            <v>Construção e Manufatura</v>
          </cell>
          <cell r="F855" t="str">
            <v>Mínimo</v>
          </cell>
          <cell r="G855">
            <v>2.9999999999999997E-5</v>
          </cell>
          <cell r="I855" t="str">
            <v>kg N₂O</v>
          </cell>
          <cell r="J855" t="str">
            <v>GJ</v>
          </cell>
        </row>
        <row r="856">
          <cell r="C856" t="str">
            <v>Fontes Estacionárias</v>
          </cell>
          <cell r="E856" t="str">
            <v>Construção e Manufatura</v>
          </cell>
          <cell r="F856" t="str">
            <v>Máximo</v>
          </cell>
          <cell r="G856">
            <v>2.9999999999999997E-4</v>
          </cell>
          <cell r="I856" t="str">
            <v>kg N₂O</v>
          </cell>
          <cell r="J856" t="str">
            <v>GJ</v>
          </cell>
        </row>
        <row r="857">
          <cell r="C857" t="str">
            <v>Fontes Estacionárias</v>
          </cell>
          <cell r="E857" t="str">
            <v>Construção e Manufatura</v>
          </cell>
          <cell r="F857" t="str">
            <v>Default</v>
          </cell>
          <cell r="G857">
            <v>1E-4</v>
          </cell>
          <cell r="I857" t="str">
            <v>kg N₂O</v>
          </cell>
          <cell r="J857" t="str">
            <v>GJ</v>
          </cell>
        </row>
        <row r="858">
          <cell r="C858" t="str">
            <v>Fontes Estacionárias</v>
          </cell>
          <cell r="E858" t="str">
            <v>Construção e Manufatura</v>
          </cell>
          <cell r="F858" t="str">
            <v>Mínimo</v>
          </cell>
          <cell r="G858">
            <v>54.3</v>
          </cell>
          <cell r="I858" t="str">
            <v>kg CO₂</v>
          </cell>
          <cell r="J858" t="str">
            <v>GJ</v>
          </cell>
        </row>
        <row r="859">
          <cell r="C859" t="str">
            <v>Fontes Estacionárias</v>
          </cell>
          <cell r="E859" t="str">
            <v>Construção e Manufatura</v>
          </cell>
          <cell r="F859" t="str">
            <v>Máximo</v>
          </cell>
          <cell r="G859">
            <v>58.3</v>
          </cell>
          <cell r="I859" t="str">
            <v>kg CO₂</v>
          </cell>
          <cell r="J859" t="str">
            <v>GJ</v>
          </cell>
        </row>
        <row r="860">
          <cell r="C860" t="str">
            <v>Fontes Estacionárias</v>
          </cell>
          <cell r="E860" t="str">
            <v>Construção e Manufatura</v>
          </cell>
          <cell r="F860" t="str">
            <v>Default</v>
          </cell>
          <cell r="G860">
            <v>56.1</v>
          </cell>
          <cell r="I860" t="str">
            <v>kg CO₂</v>
          </cell>
          <cell r="J860" t="str">
            <v>GJ</v>
          </cell>
        </row>
        <row r="861">
          <cell r="C861" t="str">
            <v>Fontes Estacionárias</v>
          </cell>
          <cell r="E861" t="str">
            <v>Construção e Manufatura</v>
          </cell>
          <cell r="F861" t="str">
            <v>Mínimo</v>
          </cell>
          <cell r="G861">
            <v>2.9999999999999997E-4</v>
          </cell>
          <cell r="I861" t="str">
            <v>kg CH₄</v>
          </cell>
          <cell r="J861" t="str">
            <v>GJ</v>
          </cell>
        </row>
        <row r="862">
          <cell r="C862" t="str">
            <v>Fontes Estacionárias</v>
          </cell>
          <cell r="E862" t="str">
            <v>Construção e Manufatura</v>
          </cell>
          <cell r="F862" t="str">
            <v>Máximo</v>
          </cell>
          <cell r="G862">
            <v>3.0000000000000001E-3</v>
          </cell>
          <cell r="I862" t="str">
            <v>kg CH₄</v>
          </cell>
          <cell r="J862" t="str">
            <v>GJ</v>
          </cell>
        </row>
        <row r="863">
          <cell r="C863" t="str">
            <v>Fontes Estacionárias</v>
          </cell>
          <cell r="E863" t="str">
            <v>Construção e Manufatura</v>
          </cell>
          <cell r="F863" t="str">
            <v>Default</v>
          </cell>
          <cell r="G863">
            <v>1E-3</v>
          </cell>
          <cell r="I863" t="str">
            <v>kg CH₄</v>
          </cell>
          <cell r="J863" t="str">
            <v>GJ</v>
          </cell>
        </row>
        <row r="864">
          <cell r="C864" t="str">
            <v>Fontes Estacionárias</v>
          </cell>
          <cell r="E864" t="str">
            <v>Construção e Manufatura</v>
          </cell>
          <cell r="F864" t="str">
            <v>Mínimo</v>
          </cell>
          <cell r="G864">
            <v>2.9999999999999997E-5</v>
          </cell>
          <cell r="I864" t="str">
            <v>kg N₂O</v>
          </cell>
          <cell r="J864" t="str">
            <v>GJ</v>
          </cell>
        </row>
        <row r="865">
          <cell r="C865" t="str">
            <v>Fontes Estacionárias</v>
          </cell>
          <cell r="E865" t="str">
            <v>Construção e Manufatura</v>
          </cell>
          <cell r="F865" t="str">
            <v>Máximo</v>
          </cell>
          <cell r="G865">
            <v>2.9999999999999997E-4</v>
          </cell>
          <cell r="I865" t="str">
            <v>kg N₂O</v>
          </cell>
          <cell r="J865" t="str">
            <v>GJ</v>
          </cell>
        </row>
        <row r="866">
          <cell r="C866" t="str">
            <v>Fontes Estacionárias</v>
          </cell>
          <cell r="E866" t="str">
            <v>Construção e Manufatura</v>
          </cell>
          <cell r="F866" t="str">
            <v>Default</v>
          </cell>
          <cell r="G866">
            <v>1E-4</v>
          </cell>
          <cell r="I866" t="str">
            <v>kg N₂O</v>
          </cell>
          <cell r="J866" t="str">
            <v>GJ</v>
          </cell>
        </row>
        <row r="867">
          <cell r="C867" t="str">
            <v>Fontes Estacionárias</v>
          </cell>
          <cell r="E867" t="str">
            <v>Construção e Manufatura</v>
          </cell>
          <cell r="F867" t="str">
            <v>Mínimo</v>
          </cell>
          <cell r="G867">
            <v>59.8</v>
          </cell>
          <cell r="I867" t="str">
            <v>kg CO₂</v>
          </cell>
          <cell r="J867" t="str">
            <v>GJ</v>
          </cell>
        </row>
        <row r="868">
          <cell r="C868" t="str">
            <v>Fontes Estacionárias</v>
          </cell>
          <cell r="E868" t="str">
            <v>Construção e Manufatura</v>
          </cell>
          <cell r="F868" t="str">
            <v>Máximo</v>
          </cell>
          <cell r="G868">
            <v>84.3</v>
          </cell>
          <cell r="I868" t="str">
            <v>kg CO₂</v>
          </cell>
          <cell r="J868" t="str">
            <v>GJ</v>
          </cell>
        </row>
        <row r="869">
          <cell r="C869" t="str">
            <v>Fontes Estacionárias</v>
          </cell>
          <cell r="E869" t="str">
            <v>Construção e Manufatura</v>
          </cell>
          <cell r="F869" t="str">
            <v>Default</v>
          </cell>
          <cell r="G869">
            <v>70.8</v>
          </cell>
          <cell r="I869" t="str">
            <v>kg CO₂</v>
          </cell>
          <cell r="J869" t="str">
            <v>GJ</v>
          </cell>
        </row>
        <row r="870">
          <cell r="C870" t="str">
            <v>Fontes Estacionárias</v>
          </cell>
          <cell r="E870" t="str">
            <v>Construção e Manufatura</v>
          </cell>
          <cell r="F870" t="str">
            <v>Mínimo</v>
          </cell>
          <cell r="G870">
            <v>1E-3</v>
          </cell>
          <cell r="I870" t="str">
            <v>kg CH₄</v>
          </cell>
          <cell r="J870" t="str">
            <v>GJ</v>
          </cell>
        </row>
        <row r="871">
          <cell r="C871" t="str">
            <v>Fontes Estacionárias</v>
          </cell>
          <cell r="E871" t="str">
            <v>Construção e Manufatura</v>
          </cell>
          <cell r="F871" t="str">
            <v>Máximo</v>
          </cell>
          <cell r="G871">
            <v>0.01</v>
          </cell>
          <cell r="I871" t="str">
            <v>kg CH₄</v>
          </cell>
          <cell r="J871" t="str">
            <v>GJ</v>
          </cell>
        </row>
        <row r="872">
          <cell r="C872" t="str">
            <v>Fontes Estacionárias</v>
          </cell>
          <cell r="E872" t="str">
            <v>Construção e Manufatura</v>
          </cell>
          <cell r="F872" t="str">
            <v>Default</v>
          </cell>
          <cell r="G872">
            <v>3.0000000000000001E-3</v>
          </cell>
          <cell r="I872" t="str">
            <v>kg CH₄</v>
          </cell>
          <cell r="J872" t="str">
            <v>GJ</v>
          </cell>
        </row>
        <row r="873">
          <cell r="C873" t="str">
            <v>Fontes Estacionárias</v>
          </cell>
          <cell r="E873" t="str">
            <v>Construção e Manufatura</v>
          </cell>
          <cell r="F873" t="str">
            <v>Mínimo</v>
          </cell>
          <cell r="G873">
            <v>2.0000000000000001E-4</v>
          </cell>
          <cell r="I873" t="str">
            <v>kg N₂O</v>
          </cell>
          <cell r="J873" t="str">
            <v>GJ</v>
          </cell>
        </row>
        <row r="874">
          <cell r="C874" t="str">
            <v>Fontes Estacionárias</v>
          </cell>
          <cell r="E874" t="str">
            <v>Construção e Manufatura</v>
          </cell>
          <cell r="F874" t="str">
            <v>Máximo</v>
          </cell>
          <cell r="G874">
            <v>2E-3</v>
          </cell>
          <cell r="I874" t="str">
            <v>kg N₂O</v>
          </cell>
          <cell r="J874" t="str">
            <v>GJ</v>
          </cell>
        </row>
        <row r="875">
          <cell r="C875" t="str">
            <v>Fontes Estacionárias</v>
          </cell>
          <cell r="E875" t="str">
            <v>Construção e Manufatura</v>
          </cell>
          <cell r="F875" t="str">
            <v>Default</v>
          </cell>
          <cell r="G875">
            <v>5.9999999999999995E-4</v>
          </cell>
          <cell r="I875" t="str">
            <v>kg N₂O</v>
          </cell>
          <cell r="J875" t="str">
            <v>GJ</v>
          </cell>
        </row>
        <row r="876">
          <cell r="C876" t="str">
            <v>Fontes Estacionárias</v>
          </cell>
          <cell r="E876" t="str">
            <v>Construção e Manufatura</v>
          </cell>
          <cell r="F876" t="str">
            <v>Mínimo</v>
          </cell>
          <cell r="G876">
            <v>67.099999999999994</v>
          </cell>
          <cell r="I876" t="str">
            <v>kg CO₂</v>
          </cell>
          <cell r="J876" t="str">
            <v>GJ</v>
          </cell>
        </row>
        <row r="877">
          <cell r="C877" t="str">
            <v>Fontes Estacionárias</v>
          </cell>
          <cell r="E877" t="str">
            <v>Construção e Manufatura</v>
          </cell>
          <cell r="F877" t="str">
            <v>Máximo</v>
          </cell>
          <cell r="G877">
            <v>95.3</v>
          </cell>
          <cell r="I877" t="str">
            <v>kg CO₂</v>
          </cell>
          <cell r="J877" t="str">
            <v>GJ</v>
          </cell>
        </row>
        <row r="878">
          <cell r="C878" t="str">
            <v>Fontes Estacionárias</v>
          </cell>
          <cell r="E878" t="str">
            <v>Construção e Manufatura</v>
          </cell>
          <cell r="F878" t="str">
            <v>Default</v>
          </cell>
          <cell r="G878">
            <v>79.599999999999994</v>
          </cell>
          <cell r="I878" t="str">
            <v>kg CO₂</v>
          </cell>
          <cell r="J878" t="str">
            <v>GJ</v>
          </cell>
        </row>
        <row r="879">
          <cell r="C879" t="str">
            <v>Fontes Estacionárias</v>
          </cell>
          <cell r="E879" t="str">
            <v>Construção e Manufatura</v>
          </cell>
          <cell r="F879" t="str">
            <v>Mínimo</v>
          </cell>
          <cell r="G879">
            <v>1E-3</v>
          </cell>
          <cell r="I879" t="str">
            <v>kg CH₄</v>
          </cell>
          <cell r="J879" t="str">
            <v>GJ</v>
          </cell>
        </row>
        <row r="880">
          <cell r="C880" t="str">
            <v>Fontes Estacionárias</v>
          </cell>
          <cell r="E880" t="str">
            <v>Construção e Manufatura</v>
          </cell>
          <cell r="F880" t="str">
            <v>Máximo</v>
          </cell>
          <cell r="G880">
            <v>0.01</v>
          </cell>
          <cell r="I880" t="str">
            <v>kg CH₄</v>
          </cell>
          <cell r="J880" t="str">
            <v>GJ</v>
          </cell>
        </row>
        <row r="881">
          <cell r="C881" t="str">
            <v>Fontes Estacionárias</v>
          </cell>
          <cell r="E881" t="str">
            <v>Construção e Manufatura</v>
          </cell>
          <cell r="F881" t="str">
            <v>Default</v>
          </cell>
          <cell r="G881">
            <v>3.0000000000000001E-3</v>
          </cell>
          <cell r="I881" t="str">
            <v>kg CH₄</v>
          </cell>
          <cell r="J881" t="str">
            <v>GJ</v>
          </cell>
        </row>
        <row r="882">
          <cell r="C882" t="str">
            <v>Fontes Estacionárias</v>
          </cell>
          <cell r="E882" t="str">
            <v>Construção e Manufatura</v>
          </cell>
          <cell r="F882" t="str">
            <v>Mínimo</v>
          </cell>
          <cell r="G882">
            <v>2.0000000000000001E-4</v>
          </cell>
          <cell r="I882" t="str">
            <v>kg N₂O</v>
          </cell>
          <cell r="J882" t="str">
            <v>GJ</v>
          </cell>
        </row>
        <row r="883">
          <cell r="C883" t="str">
            <v>Fontes Estacionárias</v>
          </cell>
          <cell r="E883" t="str">
            <v>Construção e Manufatura</v>
          </cell>
          <cell r="F883" t="str">
            <v>Máximo</v>
          </cell>
          <cell r="G883">
            <v>2E-3</v>
          </cell>
          <cell r="I883" t="str">
            <v>kg N₂O</v>
          </cell>
          <cell r="J883" t="str">
            <v>GJ</v>
          </cell>
        </row>
        <row r="884">
          <cell r="C884" t="str">
            <v>Fontes Estacionárias</v>
          </cell>
          <cell r="E884" t="str">
            <v>Construção e Manufatura</v>
          </cell>
          <cell r="F884" t="str">
            <v>Default</v>
          </cell>
          <cell r="G884">
            <v>5.9999999999999995E-4</v>
          </cell>
          <cell r="I884" t="str">
            <v>kg N₂O</v>
          </cell>
          <cell r="J884" t="str">
            <v>GJ</v>
          </cell>
        </row>
        <row r="885">
          <cell r="C885" t="str">
            <v>Fontes Estacionárias</v>
          </cell>
          <cell r="E885" t="str">
            <v>Construção e Manufatura</v>
          </cell>
          <cell r="F885" t="str">
            <v>Mínimo</v>
          </cell>
          <cell r="G885">
            <v>67.099999999999994</v>
          </cell>
          <cell r="I885" t="str">
            <v>kg CO₂</v>
          </cell>
          <cell r="J885" t="str">
            <v>GJ</v>
          </cell>
        </row>
        <row r="886">
          <cell r="C886" t="str">
            <v>Fontes Estacionárias</v>
          </cell>
          <cell r="E886" t="str">
            <v>Construção e Manufatura</v>
          </cell>
          <cell r="F886" t="str">
            <v>Máximo</v>
          </cell>
          <cell r="G886">
            <v>95.3</v>
          </cell>
          <cell r="I886" t="str">
            <v>kg CO₂</v>
          </cell>
          <cell r="J886" t="str">
            <v>GJ</v>
          </cell>
        </row>
        <row r="887">
          <cell r="C887" t="str">
            <v>Fontes Estacionárias</v>
          </cell>
          <cell r="E887" t="str">
            <v>Construção e Manufatura</v>
          </cell>
          <cell r="F887" t="str">
            <v>Default</v>
          </cell>
          <cell r="G887">
            <v>79.599999999999994</v>
          </cell>
          <cell r="I887" t="str">
            <v>kg CO₂</v>
          </cell>
          <cell r="J887" t="str">
            <v>GJ</v>
          </cell>
        </row>
        <row r="888">
          <cell r="C888" t="str">
            <v>Fontes Estacionárias</v>
          </cell>
          <cell r="E888" t="str">
            <v>Construção e Manufatura</v>
          </cell>
          <cell r="F888" t="str">
            <v>Mínimo</v>
          </cell>
          <cell r="G888">
            <v>1E-3</v>
          </cell>
          <cell r="I888" t="str">
            <v>kg CH₄</v>
          </cell>
          <cell r="J888" t="str">
            <v>GJ</v>
          </cell>
        </row>
        <row r="889">
          <cell r="C889" t="str">
            <v>Fontes Estacionárias</v>
          </cell>
          <cell r="E889" t="str">
            <v>Construção e Manufatura</v>
          </cell>
          <cell r="F889" t="str">
            <v>Máximo</v>
          </cell>
          <cell r="G889">
            <v>0.01</v>
          </cell>
          <cell r="I889" t="str">
            <v>kg CH₄</v>
          </cell>
          <cell r="J889" t="str">
            <v>GJ</v>
          </cell>
        </row>
        <row r="890">
          <cell r="C890" t="str">
            <v>Fontes Estacionárias</v>
          </cell>
          <cell r="E890" t="str">
            <v>Construção e Manufatura</v>
          </cell>
          <cell r="F890" t="str">
            <v>Default</v>
          </cell>
          <cell r="G890">
            <v>3.0000000000000001E-3</v>
          </cell>
          <cell r="I890" t="str">
            <v>kg CH₄</v>
          </cell>
          <cell r="J890" t="str">
            <v>GJ</v>
          </cell>
        </row>
        <row r="891">
          <cell r="C891" t="str">
            <v>Fontes Estacionárias</v>
          </cell>
          <cell r="E891" t="str">
            <v>Construção e Manufatura</v>
          </cell>
          <cell r="F891" t="str">
            <v>Mínimo</v>
          </cell>
          <cell r="G891">
            <v>2.0000000000000001E-4</v>
          </cell>
          <cell r="I891" t="str">
            <v>kg N₂O</v>
          </cell>
          <cell r="J891" t="str">
            <v>GJ</v>
          </cell>
        </row>
        <row r="892">
          <cell r="C892" t="str">
            <v>Fontes Estacionárias</v>
          </cell>
          <cell r="E892" t="str">
            <v>Construção e Manufatura</v>
          </cell>
          <cell r="F892" t="str">
            <v>Máximo</v>
          </cell>
          <cell r="G892">
            <v>2E-3</v>
          </cell>
          <cell r="I892" t="str">
            <v>kg N₂O</v>
          </cell>
          <cell r="J892" t="str">
            <v>GJ</v>
          </cell>
        </row>
        <row r="893">
          <cell r="C893" t="str">
            <v>Fontes Estacionárias</v>
          </cell>
          <cell r="E893" t="str">
            <v>Construção e Manufatura</v>
          </cell>
          <cell r="F893" t="str">
            <v>Default</v>
          </cell>
          <cell r="G893">
            <v>5.9999999999999995E-4</v>
          </cell>
          <cell r="I893" t="str">
            <v>kg N₂O</v>
          </cell>
          <cell r="J893" t="str">
            <v>GJ</v>
          </cell>
        </row>
        <row r="894">
          <cell r="C894" t="str">
            <v>Fontes Estacionárias</v>
          </cell>
          <cell r="E894" t="str">
            <v>Construção e Manufatura</v>
          </cell>
          <cell r="F894" t="str">
            <v>Mínimo</v>
          </cell>
          <cell r="G894">
            <v>61.6</v>
          </cell>
          <cell r="I894" t="str">
            <v>kg CO₂</v>
          </cell>
          <cell r="J894" t="str">
            <v>GJ</v>
          </cell>
        </row>
        <row r="895">
          <cell r="C895" t="str">
            <v>Fontes Estacionárias</v>
          </cell>
          <cell r="E895" t="str">
            <v>Construção e Manufatura</v>
          </cell>
          <cell r="F895" t="str">
            <v>Máximo</v>
          </cell>
          <cell r="G895">
            <v>65.599999999999994</v>
          </cell>
          <cell r="I895" t="str">
            <v>kg CO₂</v>
          </cell>
          <cell r="J895" t="str">
            <v>GJ</v>
          </cell>
        </row>
        <row r="896">
          <cell r="C896" t="str">
            <v>Fontes Estacionárias</v>
          </cell>
          <cell r="E896" t="str">
            <v>Construção e Manufatura</v>
          </cell>
          <cell r="F896" t="str">
            <v>Default</v>
          </cell>
          <cell r="G896">
            <v>63.1</v>
          </cell>
          <cell r="I896" t="str">
            <v>kg CO₂</v>
          </cell>
          <cell r="J896" t="str">
            <v>GJ</v>
          </cell>
        </row>
        <row r="897">
          <cell r="C897" t="str">
            <v>Fontes Estacionárias</v>
          </cell>
          <cell r="E897" t="str">
            <v>Construção e Manufatura</v>
          </cell>
          <cell r="F897" t="str">
            <v>Mínimo</v>
          </cell>
          <cell r="G897">
            <v>2.9999999999999997E-4</v>
          </cell>
          <cell r="I897" t="str">
            <v>kg CH₄</v>
          </cell>
          <cell r="J897" t="str">
            <v>GJ</v>
          </cell>
        </row>
        <row r="898">
          <cell r="C898" t="str">
            <v>Fontes Estacionárias</v>
          </cell>
          <cell r="E898" t="str">
            <v>Construção e Manufatura</v>
          </cell>
          <cell r="F898" t="str">
            <v>Máximo</v>
          </cell>
          <cell r="G898">
            <v>3.0000000000000001E-3</v>
          </cell>
          <cell r="I898" t="str">
            <v>kg CH₄</v>
          </cell>
          <cell r="J898" t="str">
            <v>GJ</v>
          </cell>
        </row>
        <row r="899">
          <cell r="C899" t="str">
            <v>Fontes Estacionárias</v>
          </cell>
          <cell r="E899" t="str">
            <v>Construção e Manufatura</v>
          </cell>
          <cell r="F899" t="str">
            <v>Default</v>
          </cell>
          <cell r="G899">
            <v>1E-3</v>
          </cell>
          <cell r="I899" t="str">
            <v>kg CH₄</v>
          </cell>
          <cell r="J899" t="str">
            <v>GJ</v>
          </cell>
        </row>
        <row r="900">
          <cell r="C900" t="str">
            <v>Fontes Estacionárias</v>
          </cell>
          <cell r="E900" t="str">
            <v>Construção e Manufatura</v>
          </cell>
          <cell r="F900" t="str">
            <v>Mínimo</v>
          </cell>
          <cell r="G900">
            <v>2.9999999999999997E-5</v>
          </cell>
          <cell r="I900" t="str">
            <v>kg N₂O</v>
          </cell>
          <cell r="J900" t="str">
            <v>GJ</v>
          </cell>
        </row>
        <row r="901">
          <cell r="C901" t="str">
            <v>Fontes Estacionárias</v>
          </cell>
          <cell r="E901" t="str">
            <v>Construção e Manufatura</v>
          </cell>
          <cell r="F901" t="str">
            <v>Máximo</v>
          </cell>
          <cell r="G901">
            <v>2.9999999999999997E-4</v>
          </cell>
          <cell r="I901" t="str">
            <v>kg N₂O</v>
          </cell>
          <cell r="J901" t="str">
            <v>GJ</v>
          </cell>
        </row>
        <row r="902">
          <cell r="C902" t="str">
            <v>Fontes Estacionárias</v>
          </cell>
          <cell r="E902" t="str">
            <v>Construção e Manufatura</v>
          </cell>
          <cell r="F902" t="str">
            <v>Default</v>
          </cell>
          <cell r="G902">
            <v>1E-4</v>
          </cell>
          <cell r="I902" t="str">
            <v>kg N₂O</v>
          </cell>
          <cell r="J902" t="str">
            <v>GJ</v>
          </cell>
        </row>
        <row r="903">
          <cell r="C903" t="str">
            <v>Fontes Estacionárias</v>
          </cell>
          <cell r="E903" t="str">
            <v>Construção e Manufatura</v>
          </cell>
          <cell r="F903" t="str">
            <v>Mínimo</v>
          </cell>
          <cell r="G903">
            <v>95</v>
          </cell>
          <cell r="I903" t="str">
            <v>kg CO₂</v>
          </cell>
          <cell r="J903" t="str">
            <v>GJ</v>
          </cell>
        </row>
        <row r="904">
          <cell r="C904" t="str">
            <v>Fontes Estacionárias</v>
          </cell>
          <cell r="E904" t="str">
            <v>Construção e Manufatura</v>
          </cell>
          <cell r="F904" t="str">
            <v>Máximo</v>
          </cell>
          <cell r="G904">
            <v>132</v>
          </cell>
          <cell r="I904" t="str">
            <v>kg CO₂</v>
          </cell>
          <cell r="J904" t="str">
            <v>GJ</v>
          </cell>
        </row>
        <row r="905">
          <cell r="C905" t="str">
            <v>Fontes Estacionárias</v>
          </cell>
          <cell r="E905" t="str">
            <v>Construção e Manufatura</v>
          </cell>
          <cell r="F905" t="str">
            <v>Default</v>
          </cell>
          <cell r="G905">
            <v>112</v>
          </cell>
          <cell r="I905" t="str">
            <v>kg CO₂</v>
          </cell>
          <cell r="J905" t="str">
            <v>GJ</v>
          </cell>
        </row>
        <row r="906">
          <cell r="C906" t="str">
            <v>Fontes Estacionárias</v>
          </cell>
          <cell r="E906" t="str">
            <v>Construção e Manufatura</v>
          </cell>
          <cell r="F906" t="str">
            <v>Mínimo</v>
          </cell>
          <cell r="G906">
            <v>7.0000000000000007E-2</v>
          </cell>
          <cell r="I906" t="str">
            <v>kg CH₄</v>
          </cell>
          <cell r="J906" t="str">
            <v>GJ</v>
          </cell>
        </row>
        <row r="907">
          <cell r="C907" t="str">
            <v>Fontes Estacionárias</v>
          </cell>
          <cell r="E907" t="str">
            <v>Construção e Manufatura</v>
          </cell>
          <cell r="F907" t="str">
            <v>Máximo</v>
          </cell>
          <cell r="G907">
            <v>0.6</v>
          </cell>
          <cell r="I907" t="str">
            <v>kg CH₄</v>
          </cell>
          <cell r="J907" t="str">
            <v>GJ</v>
          </cell>
        </row>
        <row r="908">
          <cell r="C908" t="str">
            <v>Fontes Estacionárias</v>
          </cell>
          <cell r="E908" t="str">
            <v>Construção e Manufatura</v>
          </cell>
          <cell r="F908" t="str">
            <v>Default</v>
          </cell>
          <cell r="G908">
            <v>0.2</v>
          </cell>
          <cell r="I908" t="str">
            <v>kg CH₄</v>
          </cell>
          <cell r="J908" t="str">
            <v>GJ</v>
          </cell>
        </row>
        <row r="909">
          <cell r="C909" t="str">
            <v>Fontes Estacionárias</v>
          </cell>
          <cell r="E909" t="str">
            <v>Construção e Manufatura</v>
          </cell>
          <cell r="F909" t="str">
            <v>Mínimo</v>
          </cell>
          <cell r="G909">
            <v>1.5E-3</v>
          </cell>
          <cell r="I909" t="str">
            <v>kg N₂O</v>
          </cell>
          <cell r="J909" t="str">
            <v>GJ</v>
          </cell>
        </row>
        <row r="910">
          <cell r="C910" t="str">
            <v>Fontes Estacionárias</v>
          </cell>
          <cell r="E910" t="str">
            <v>Construção e Manufatura</v>
          </cell>
          <cell r="F910" t="str">
            <v>Máximo</v>
          </cell>
          <cell r="G910">
            <v>1.4999999999999999E-2</v>
          </cell>
          <cell r="I910" t="str">
            <v>kg N₂O</v>
          </cell>
          <cell r="J910" t="str">
            <v>GJ</v>
          </cell>
        </row>
        <row r="911">
          <cell r="C911" t="str">
            <v>Fontes Estacionárias</v>
          </cell>
          <cell r="E911" t="str">
            <v>Construção e Manufatura</v>
          </cell>
          <cell r="F911" t="str">
            <v>Default</v>
          </cell>
          <cell r="G911">
            <v>4.0000000000000001E-3</v>
          </cell>
          <cell r="I911" t="str">
            <v>kg N₂O</v>
          </cell>
          <cell r="J911" t="str">
            <v>GJ</v>
          </cell>
        </row>
        <row r="912">
          <cell r="C912" t="str">
            <v>Fontes Estacionárias</v>
          </cell>
          <cell r="E912" t="str">
            <v>Construção e Manufatura</v>
          </cell>
          <cell r="F912" t="str">
            <v>Mínimo</v>
          </cell>
          <cell r="G912">
            <v>92.8</v>
          </cell>
          <cell r="I912" t="str">
            <v>kg CO₂</v>
          </cell>
          <cell r="J912" t="str">
            <v>GJ</v>
          </cell>
        </row>
        <row r="913">
          <cell r="C913" t="str">
            <v>Fontes Estacionárias</v>
          </cell>
          <cell r="E913" t="str">
            <v>Construção e Manufatura</v>
          </cell>
          <cell r="F913" t="str">
            <v>Máximo</v>
          </cell>
          <cell r="G913">
            <v>100</v>
          </cell>
          <cell r="I913" t="str">
            <v>kg CO₂</v>
          </cell>
          <cell r="J913" t="str">
            <v>GJ</v>
          </cell>
        </row>
        <row r="914">
          <cell r="C914" t="str">
            <v>Fontes Estacionárias</v>
          </cell>
          <cell r="E914" t="str">
            <v>Construção e Manufatura</v>
          </cell>
          <cell r="F914" t="str">
            <v>Default</v>
          </cell>
          <cell r="G914">
            <v>96.1</v>
          </cell>
          <cell r="I914" t="str">
            <v>kg CO₂</v>
          </cell>
          <cell r="J914" t="str">
            <v>GJ</v>
          </cell>
        </row>
        <row r="915">
          <cell r="C915" t="str">
            <v>Fontes Estacionárias</v>
          </cell>
          <cell r="E915" t="str">
            <v>Construção e Manufatura</v>
          </cell>
          <cell r="F915" t="str">
            <v>Mínimo</v>
          </cell>
          <cell r="G915">
            <v>3.0000000000000001E-3</v>
          </cell>
          <cell r="I915" t="str">
            <v>kg CH₄</v>
          </cell>
          <cell r="J915" t="str">
            <v>GJ</v>
          </cell>
        </row>
        <row r="916">
          <cell r="C916" t="str">
            <v>Fontes Estacionárias</v>
          </cell>
          <cell r="E916" t="str">
            <v>Construção e Manufatura</v>
          </cell>
          <cell r="F916" t="str">
            <v>Máximo</v>
          </cell>
          <cell r="G916">
            <v>0.03</v>
          </cell>
          <cell r="I916" t="str">
            <v>kg CH₄</v>
          </cell>
          <cell r="J916" t="str">
            <v>GJ</v>
          </cell>
        </row>
        <row r="917">
          <cell r="C917" t="str">
            <v>Fontes Estacionárias</v>
          </cell>
          <cell r="E917" t="str">
            <v>Construção e Manufatura</v>
          </cell>
          <cell r="F917" t="str">
            <v>Default</v>
          </cell>
          <cell r="G917">
            <v>0.01</v>
          </cell>
          <cell r="I917" t="str">
            <v>kg CH₄</v>
          </cell>
          <cell r="J917" t="str">
            <v>GJ</v>
          </cell>
        </row>
        <row r="918">
          <cell r="C918" t="str">
            <v>Fontes Estacionárias</v>
          </cell>
          <cell r="E918" t="str">
            <v>Construção e Manufatura</v>
          </cell>
          <cell r="F918" t="str">
            <v>Mínimo</v>
          </cell>
          <cell r="G918">
            <v>5.0000000000000001E-4</v>
          </cell>
          <cell r="I918" t="str">
            <v>kg N₂O</v>
          </cell>
          <cell r="J918" t="str">
            <v>GJ</v>
          </cell>
        </row>
        <row r="919">
          <cell r="C919" t="str">
            <v>Fontes Estacionárias</v>
          </cell>
          <cell r="E919" t="str">
            <v>Construção e Manufatura</v>
          </cell>
          <cell r="F919" t="str">
            <v>Máximo</v>
          </cell>
          <cell r="G919">
            <v>5.0000000000000001E-3</v>
          </cell>
          <cell r="I919" t="str">
            <v>kg N₂O</v>
          </cell>
          <cell r="J919" t="str">
            <v>GJ</v>
          </cell>
        </row>
        <row r="920">
          <cell r="C920" t="str">
            <v>Fontes Estacionárias</v>
          </cell>
          <cell r="E920" t="str">
            <v>Construção e Manufatura</v>
          </cell>
          <cell r="F920" t="str">
            <v>Default</v>
          </cell>
          <cell r="G920">
            <v>1.5E-3</v>
          </cell>
          <cell r="I920" t="str">
            <v>kg N₂O</v>
          </cell>
          <cell r="J920" t="str">
            <v>GJ</v>
          </cell>
        </row>
        <row r="921">
          <cell r="C921" t="str">
            <v>Fontes Estacionárias</v>
          </cell>
          <cell r="E921" t="str">
            <v>Construção e Manufatura</v>
          </cell>
          <cell r="F921" t="str">
            <v>Mínimo</v>
          </cell>
          <cell r="G921">
            <v>95</v>
          </cell>
          <cell r="I921" t="str">
            <v>kg CO₂</v>
          </cell>
          <cell r="J921" t="str">
            <v>GJ</v>
          </cell>
        </row>
        <row r="922">
          <cell r="C922" t="str">
            <v>Fontes Estacionárias</v>
          </cell>
          <cell r="E922" t="str">
            <v>Construção e Manufatura</v>
          </cell>
          <cell r="F922" t="str">
            <v>Máximo</v>
          </cell>
          <cell r="G922">
            <v>132</v>
          </cell>
          <cell r="I922" t="str">
            <v>kg CO₂</v>
          </cell>
          <cell r="J922" t="str">
            <v>GJ</v>
          </cell>
        </row>
        <row r="923">
          <cell r="C923" t="str">
            <v>Fontes Estacionárias</v>
          </cell>
          <cell r="E923" t="str">
            <v>Construção e Manufatura</v>
          </cell>
          <cell r="F923" t="str">
            <v>Default</v>
          </cell>
          <cell r="G923">
            <v>112</v>
          </cell>
          <cell r="I923" t="str">
            <v>kg CO₂</v>
          </cell>
          <cell r="J923" t="str">
            <v>GJ</v>
          </cell>
        </row>
        <row r="924">
          <cell r="C924" t="str">
            <v>Fontes Estacionárias</v>
          </cell>
          <cell r="E924" t="str">
            <v>Construção e Manufatura</v>
          </cell>
          <cell r="F924" t="str">
            <v>Mínimo</v>
          </cell>
          <cell r="G924">
            <v>0.01</v>
          </cell>
          <cell r="I924" t="str">
            <v>kg CH₄</v>
          </cell>
          <cell r="J924" t="str">
            <v>GJ</v>
          </cell>
        </row>
        <row r="925">
          <cell r="C925" t="str">
            <v>Fontes Estacionárias</v>
          </cell>
          <cell r="E925" t="str">
            <v>Construção e Manufatura</v>
          </cell>
          <cell r="F925" t="str">
            <v>Máximo</v>
          </cell>
          <cell r="G925">
            <v>0.1</v>
          </cell>
          <cell r="I925" t="str">
            <v>kg CH₄</v>
          </cell>
          <cell r="J925" t="str">
            <v>GJ</v>
          </cell>
        </row>
        <row r="926">
          <cell r="C926" t="str">
            <v>Fontes Estacionárias</v>
          </cell>
          <cell r="E926" t="str">
            <v>Construção e Manufatura</v>
          </cell>
          <cell r="F926" t="str">
            <v>Default</v>
          </cell>
          <cell r="G926">
            <v>0.03</v>
          </cell>
          <cell r="I926" t="str">
            <v>kg CH₄</v>
          </cell>
          <cell r="J926" t="str">
            <v>GJ</v>
          </cell>
        </row>
        <row r="927">
          <cell r="C927" t="str">
            <v>Fontes Estacionárias</v>
          </cell>
          <cell r="E927" t="str">
            <v>Construção e Manufatura</v>
          </cell>
          <cell r="F927" t="str">
            <v>Mínimo</v>
          </cell>
          <cell r="G927">
            <v>1.5E-3</v>
          </cell>
          <cell r="I927" t="str">
            <v>kg N₂O</v>
          </cell>
          <cell r="J927" t="str">
            <v>GJ</v>
          </cell>
        </row>
        <row r="928">
          <cell r="C928" t="str">
            <v>Fontes Estacionárias</v>
          </cell>
          <cell r="E928" t="str">
            <v>Construção e Manufatura</v>
          </cell>
          <cell r="F928" t="str">
            <v>Máximo</v>
          </cell>
          <cell r="G928">
            <v>1.4999999999999999E-2</v>
          </cell>
          <cell r="I928" t="str">
            <v>kg N₂O</v>
          </cell>
          <cell r="J928" t="str">
            <v>GJ</v>
          </cell>
        </row>
        <row r="929">
          <cell r="C929" t="str">
            <v>Fontes Estacionárias</v>
          </cell>
          <cell r="E929" t="str">
            <v>Construção e Manufatura</v>
          </cell>
          <cell r="F929" t="str">
            <v>Default</v>
          </cell>
          <cell r="G929">
            <v>4.0000000000000001E-3</v>
          </cell>
          <cell r="I929" t="str">
            <v>kg N₂O</v>
          </cell>
          <cell r="J929" t="str">
            <v>GJ</v>
          </cell>
        </row>
        <row r="930">
          <cell r="C930" t="str">
            <v>Fontes Estacionárias</v>
          </cell>
          <cell r="E930" t="str">
            <v>Construção e Manufatura</v>
          </cell>
          <cell r="F930" t="str">
            <v>Mínimo</v>
          </cell>
          <cell r="G930">
            <v>55.926565334287076</v>
          </cell>
          <cell r="I930" t="str">
            <v>kg CO₂</v>
          </cell>
          <cell r="J930" t="str">
            <v>GJ</v>
          </cell>
        </row>
        <row r="931">
          <cell r="C931" t="str">
            <v>Fontes Estacionárias</v>
          </cell>
          <cell r="E931" t="str">
            <v>Construção e Manufatura</v>
          </cell>
          <cell r="F931" t="str">
            <v>Máximo</v>
          </cell>
          <cell r="G931">
            <v>60.483544731895655</v>
          </cell>
          <cell r="I931" t="str">
            <v>kg CO₂</v>
          </cell>
          <cell r="J931" t="str">
            <v>GJ</v>
          </cell>
        </row>
        <row r="932">
          <cell r="C932" t="str">
            <v>Fontes Estacionárias</v>
          </cell>
          <cell r="E932" t="str">
            <v>Construção e Manufatura</v>
          </cell>
          <cell r="F932" t="str">
            <v>Default</v>
          </cell>
          <cell r="G932">
            <v>57.417940409868066</v>
          </cell>
          <cell r="I932" t="str">
            <v>kg CO₂</v>
          </cell>
          <cell r="J932" t="str">
            <v>GJ</v>
          </cell>
        </row>
        <row r="933">
          <cell r="C933" t="str">
            <v>Fontes Estacionárias</v>
          </cell>
          <cell r="E933" t="str">
            <v>Construção e Manufatura</v>
          </cell>
          <cell r="F933" t="str">
            <v>Mínimo</v>
          </cell>
          <cell r="G933">
            <v>1E-3</v>
          </cell>
          <cell r="I933" t="str">
            <v>kg CH₄</v>
          </cell>
          <cell r="J933" t="str">
            <v>GJ</v>
          </cell>
        </row>
        <row r="934">
          <cell r="C934" t="str">
            <v>Fontes Estacionárias</v>
          </cell>
          <cell r="E934" t="str">
            <v>Construção e Manufatura</v>
          </cell>
          <cell r="F934" t="str">
            <v>Máximo</v>
          </cell>
          <cell r="G934">
            <v>0.01</v>
          </cell>
          <cell r="I934" t="str">
            <v>kg CH₄</v>
          </cell>
          <cell r="J934" t="str">
            <v>GJ</v>
          </cell>
        </row>
        <row r="935">
          <cell r="C935" t="str">
            <v>Fontes Estacionárias</v>
          </cell>
          <cell r="E935" t="str">
            <v>Construção e Manufatura</v>
          </cell>
          <cell r="F935" t="str">
            <v>Default</v>
          </cell>
          <cell r="G935">
            <v>3.0000000000000001E-3</v>
          </cell>
          <cell r="I935" t="str">
            <v>kg CH₄</v>
          </cell>
          <cell r="J935" t="str">
            <v>GJ</v>
          </cell>
        </row>
        <row r="936">
          <cell r="C936" t="str">
            <v>Fontes Estacionárias</v>
          </cell>
          <cell r="E936" t="str">
            <v>Construção e Manufatura</v>
          </cell>
          <cell r="F936" t="str">
            <v>Mínimo</v>
          </cell>
          <cell r="G936">
            <v>2.0000000000000001E-4</v>
          </cell>
          <cell r="I936" t="str">
            <v>kg N₂O</v>
          </cell>
          <cell r="J936" t="str">
            <v>GJ</v>
          </cell>
        </row>
        <row r="937">
          <cell r="C937" t="str">
            <v>Fontes Estacionárias</v>
          </cell>
          <cell r="E937" t="str">
            <v>Construção e Manufatura</v>
          </cell>
          <cell r="F937" t="str">
            <v>Máximo</v>
          </cell>
          <cell r="G937">
            <v>2E-3</v>
          </cell>
          <cell r="I937" t="str">
            <v>kg N₂O</v>
          </cell>
          <cell r="J937" t="str">
            <v>GJ</v>
          </cell>
        </row>
        <row r="938">
          <cell r="C938" t="str">
            <v>Fontes Estacionárias</v>
          </cell>
          <cell r="E938" t="str">
            <v>Construção e Manufatura</v>
          </cell>
          <cell r="F938" t="str">
            <v>Default</v>
          </cell>
          <cell r="G938">
            <v>5.9999999999999995E-4</v>
          </cell>
          <cell r="I938" t="str">
            <v>kg N₂O</v>
          </cell>
          <cell r="J938" t="str">
            <v>GJ</v>
          </cell>
        </row>
        <row r="939">
          <cell r="C939" t="str">
            <v>Fontes Estacionárias</v>
          </cell>
          <cell r="E939" t="str">
            <v>Construção e Manufatura</v>
          </cell>
          <cell r="F939" t="str">
            <v>Mínimo</v>
          </cell>
          <cell r="G939">
            <v>67.5</v>
          </cell>
          <cell r="I939" t="str">
            <v>kg CO₂</v>
          </cell>
          <cell r="J939" t="str">
            <v>GJ</v>
          </cell>
        </row>
        <row r="940">
          <cell r="C940" t="str">
            <v>Fontes Estacionárias</v>
          </cell>
          <cell r="E940" t="str">
            <v>Construção e Manufatura</v>
          </cell>
          <cell r="F940" t="str">
            <v>Máximo</v>
          </cell>
          <cell r="G940">
            <v>73</v>
          </cell>
          <cell r="I940" t="str">
            <v>kg CO₂</v>
          </cell>
          <cell r="J940" t="str">
            <v>GJ</v>
          </cell>
        </row>
        <row r="941">
          <cell r="C941" t="str">
            <v>Fontes Estacionárias</v>
          </cell>
          <cell r="E941" t="str">
            <v>Construção e Manufatura</v>
          </cell>
          <cell r="F941" t="str">
            <v>Default</v>
          </cell>
          <cell r="G941">
            <v>69.3</v>
          </cell>
          <cell r="I941" t="str">
            <v>kg CO₂</v>
          </cell>
          <cell r="J941" t="str">
            <v>GJ</v>
          </cell>
        </row>
        <row r="942">
          <cell r="C942" t="str">
            <v>Fontes Estacionárias</v>
          </cell>
          <cell r="E942" t="str">
            <v>Construção e Manufatura</v>
          </cell>
          <cell r="F942" t="str">
            <v>Mínimo</v>
          </cell>
          <cell r="G942">
            <v>1E-3</v>
          </cell>
          <cell r="I942" t="str">
            <v>kg CH₄</v>
          </cell>
          <cell r="J942" t="str">
            <v>GJ</v>
          </cell>
        </row>
        <row r="943">
          <cell r="C943" t="str">
            <v>Fontes Estacionárias</v>
          </cell>
          <cell r="E943" t="str">
            <v>Construção e Manufatura</v>
          </cell>
          <cell r="F943" t="str">
            <v>Máximo</v>
          </cell>
          <cell r="G943">
            <v>0.01</v>
          </cell>
          <cell r="I943" t="str">
            <v>kg CH₄</v>
          </cell>
          <cell r="J943" t="str">
            <v>GJ</v>
          </cell>
        </row>
        <row r="944">
          <cell r="C944" t="str">
            <v>Fontes Estacionárias</v>
          </cell>
          <cell r="E944" t="str">
            <v>Construção e Manufatura</v>
          </cell>
          <cell r="F944" t="str">
            <v>Default</v>
          </cell>
          <cell r="G944">
            <v>3.0000000000000001E-3</v>
          </cell>
          <cell r="I944" t="str">
            <v>kg CH₄</v>
          </cell>
          <cell r="J944" t="str">
            <v>GJ</v>
          </cell>
        </row>
        <row r="945">
          <cell r="C945" t="str">
            <v>Fontes Estacionárias</v>
          </cell>
          <cell r="E945" t="str">
            <v>Construção e Manufatura</v>
          </cell>
          <cell r="F945" t="str">
            <v>Mínimo</v>
          </cell>
          <cell r="G945">
            <v>2.0000000000000001E-4</v>
          </cell>
          <cell r="I945" t="str">
            <v>kg N₂O</v>
          </cell>
          <cell r="J945" t="str">
            <v>GJ</v>
          </cell>
        </row>
        <row r="946">
          <cell r="C946" t="str">
            <v>Fontes Estacionárias</v>
          </cell>
          <cell r="E946" t="str">
            <v>Construção e Manufatura</v>
          </cell>
          <cell r="F946" t="str">
            <v>Máximo</v>
          </cell>
          <cell r="G946">
            <v>2E-3</v>
          </cell>
          <cell r="I946" t="str">
            <v>kg N₂O</v>
          </cell>
          <cell r="J946" t="str">
            <v>GJ</v>
          </cell>
        </row>
        <row r="947">
          <cell r="C947" t="str">
            <v>Fontes Estacionárias</v>
          </cell>
          <cell r="E947" t="str">
            <v>Construção e Manufatura</v>
          </cell>
          <cell r="F947" t="str">
            <v>Default</v>
          </cell>
          <cell r="G947">
            <v>5.9999999999999995E-4</v>
          </cell>
          <cell r="I947" t="str">
            <v>kg N₂O</v>
          </cell>
          <cell r="J947" t="str">
            <v>GJ</v>
          </cell>
        </row>
        <row r="948">
          <cell r="C948" t="str">
            <v>Fontes Estacionárias</v>
          </cell>
          <cell r="E948" t="str">
            <v>Construção e Manufatura</v>
          </cell>
          <cell r="F948" t="str">
            <v>Mínimo</v>
          </cell>
          <cell r="G948">
            <v>69.27195726721564</v>
          </cell>
          <cell r="I948" t="str">
            <v>kg CO₂</v>
          </cell>
          <cell r="J948" t="str">
            <v>GJ</v>
          </cell>
        </row>
        <row r="949">
          <cell r="C949" t="str">
            <v>Fontes Estacionárias</v>
          </cell>
          <cell r="E949" t="str">
            <v>Construção e Manufatura</v>
          </cell>
          <cell r="F949" t="str">
            <v>Máximo</v>
          </cell>
          <cell r="G949">
            <v>71.371107487434315</v>
          </cell>
          <cell r="I949" t="str">
            <v>kg CO₂</v>
          </cell>
          <cell r="J949" t="str">
            <v>GJ</v>
          </cell>
        </row>
        <row r="950">
          <cell r="C950" t="str">
            <v>Fontes Estacionárias</v>
          </cell>
          <cell r="E950" t="str">
            <v>Construção e Manufatura</v>
          </cell>
          <cell r="F950" t="str">
            <v>Default</v>
          </cell>
          <cell r="G950">
            <v>70.703196053728377</v>
          </cell>
          <cell r="I950" t="str">
            <v>kg CO₂</v>
          </cell>
          <cell r="J950" t="str">
            <v>GJ</v>
          </cell>
        </row>
        <row r="951">
          <cell r="C951" t="str">
            <v>Fontes Estacionárias</v>
          </cell>
          <cell r="E951" t="str">
            <v>Construção e Manufatura</v>
          </cell>
          <cell r="F951" t="str">
            <v>Mínimo</v>
          </cell>
          <cell r="G951">
            <v>1E-3</v>
          </cell>
          <cell r="I951" t="str">
            <v>kg CH₄</v>
          </cell>
          <cell r="J951" t="str">
            <v>GJ</v>
          </cell>
        </row>
        <row r="952">
          <cell r="C952" t="str">
            <v>Fontes Estacionárias</v>
          </cell>
          <cell r="E952" t="str">
            <v>Construção e Manufatura</v>
          </cell>
          <cell r="F952" t="str">
            <v>Máximo</v>
          </cell>
          <cell r="G952">
            <v>0.01</v>
          </cell>
          <cell r="I952" t="str">
            <v>kg CH₄</v>
          </cell>
          <cell r="J952" t="str">
            <v>GJ</v>
          </cell>
        </row>
        <row r="953">
          <cell r="C953" t="str">
            <v>Fontes Estacionárias</v>
          </cell>
          <cell r="E953" t="str">
            <v>Construção e Manufatura</v>
          </cell>
          <cell r="F953" t="str">
            <v>Default</v>
          </cell>
          <cell r="G953">
            <v>3.0000000000000001E-3</v>
          </cell>
          <cell r="I953" t="str">
            <v>kg CH₄</v>
          </cell>
          <cell r="J953" t="str">
            <v>GJ</v>
          </cell>
        </row>
        <row r="954">
          <cell r="C954" t="str">
            <v>Fontes Estacionárias</v>
          </cell>
          <cell r="E954" t="str">
            <v>Construção e Manufatura</v>
          </cell>
          <cell r="F954" t="str">
            <v>Mínimo</v>
          </cell>
          <cell r="G954">
            <v>2.0000000000000001E-4</v>
          </cell>
          <cell r="I954" t="str">
            <v>kg N₂O</v>
          </cell>
          <cell r="J954" t="str">
            <v>GJ</v>
          </cell>
        </row>
        <row r="955">
          <cell r="C955" t="str">
            <v>Fontes Estacionárias</v>
          </cell>
          <cell r="E955" t="str">
            <v>Construção e Manufatura</v>
          </cell>
          <cell r="F955" t="str">
            <v>Máximo</v>
          </cell>
          <cell r="G955">
            <v>2E-3</v>
          </cell>
          <cell r="I955" t="str">
            <v>kg N₂O</v>
          </cell>
          <cell r="J955" t="str">
            <v>GJ</v>
          </cell>
        </row>
        <row r="956">
          <cell r="C956" t="str">
            <v>Fontes Estacionárias</v>
          </cell>
          <cell r="E956" t="str">
            <v>Construção e Manufatura</v>
          </cell>
          <cell r="F956" t="str">
            <v>Default</v>
          </cell>
          <cell r="G956">
            <v>5.9999999999999995E-4</v>
          </cell>
          <cell r="I956" t="str">
            <v>kg N₂O</v>
          </cell>
          <cell r="J956" t="str">
            <v>GJ</v>
          </cell>
        </row>
        <row r="957">
          <cell r="C957" t="str">
            <v>Fontes Estacionárias</v>
          </cell>
          <cell r="E957" t="str">
            <v>Construção e Manufatura</v>
          </cell>
          <cell r="F957" t="str">
            <v>Mínimo</v>
          </cell>
          <cell r="G957">
            <v>72.599999999999994</v>
          </cell>
          <cell r="I957" t="str">
            <v>kg CO₂</v>
          </cell>
          <cell r="J957" t="str">
            <v>GJ</v>
          </cell>
        </row>
        <row r="958">
          <cell r="C958" t="str">
            <v>Fontes Estacionárias</v>
          </cell>
          <cell r="E958" t="str">
            <v>Construção e Manufatura</v>
          </cell>
          <cell r="F958" t="str">
            <v>Máximo</v>
          </cell>
          <cell r="G958">
            <v>74.8</v>
          </cell>
          <cell r="I958" t="str">
            <v>kg CO₂</v>
          </cell>
          <cell r="J958" t="str">
            <v>GJ</v>
          </cell>
        </row>
        <row r="959">
          <cell r="C959" t="str">
            <v>Fontes Estacionárias</v>
          </cell>
          <cell r="E959" t="str">
            <v>Construção e Manufatura</v>
          </cell>
          <cell r="F959" t="str">
            <v>Default</v>
          </cell>
          <cell r="G959">
            <v>74.099999999999994</v>
          </cell>
          <cell r="I959" t="str">
            <v>kg CO₂</v>
          </cell>
          <cell r="J959" t="str">
            <v>GJ</v>
          </cell>
        </row>
        <row r="960">
          <cell r="C960" t="str">
            <v>Fontes Estacionárias</v>
          </cell>
          <cell r="E960" t="str">
            <v>Construção e Manufatura</v>
          </cell>
          <cell r="F960" t="str">
            <v>Mínimo</v>
          </cell>
          <cell r="G960">
            <v>1E-3</v>
          </cell>
          <cell r="I960" t="str">
            <v>kg CH₄</v>
          </cell>
          <cell r="J960" t="str">
            <v>GJ</v>
          </cell>
        </row>
        <row r="961">
          <cell r="C961" t="str">
            <v>Fontes Estacionárias</v>
          </cell>
          <cell r="E961" t="str">
            <v>Construção e Manufatura</v>
          </cell>
          <cell r="F961" t="str">
            <v>Máximo</v>
          </cell>
          <cell r="G961">
            <v>0.01</v>
          </cell>
          <cell r="I961" t="str">
            <v>kg CH₄</v>
          </cell>
          <cell r="J961" t="str">
            <v>GJ</v>
          </cell>
        </row>
        <row r="962">
          <cell r="C962" t="str">
            <v>Fontes Estacionárias</v>
          </cell>
          <cell r="E962" t="str">
            <v>Construção e Manufatura</v>
          </cell>
          <cell r="F962" t="str">
            <v>Default</v>
          </cell>
          <cell r="G962">
            <v>3.0000000000000001E-3</v>
          </cell>
          <cell r="I962" t="str">
            <v>kg CH₄</v>
          </cell>
          <cell r="J962" t="str">
            <v>GJ</v>
          </cell>
        </row>
        <row r="963">
          <cell r="C963" t="str">
            <v>Fontes Estacionárias</v>
          </cell>
          <cell r="E963" t="str">
            <v>Construção e Manufatura</v>
          </cell>
          <cell r="F963" t="str">
            <v>Mínimo</v>
          </cell>
          <cell r="G963">
            <v>2.0000000000000001E-4</v>
          </cell>
          <cell r="I963" t="str">
            <v>kg N₂O</v>
          </cell>
          <cell r="J963" t="str">
            <v>GJ</v>
          </cell>
        </row>
        <row r="964">
          <cell r="C964" t="str">
            <v>Fontes Estacionárias</v>
          </cell>
          <cell r="E964" t="str">
            <v>Construção e Manufatura</v>
          </cell>
          <cell r="F964" t="str">
            <v>Máximo</v>
          </cell>
          <cell r="G964">
            <v>2E-3</v>
          </cell>
          <cell r="I964" t="str">
            <v>kg N₂O</v>
          </cell>
          <cell r="J964" t="str">
            <v>GJ</v>
          </cell>
        </row>
        <row r="965">
          <cell r="C965" t="str">
            <v>Fontes Estacionárias</v>
          </cell>
          <cell r="E965" t="str">
            <v>Construção e Manufatura</v>
          </cell>
          <cell r="F965" t="str">
            <v>Default</v>
          </cell>
          <cell r="G965">
            <v>5.9999999999999995E-4</v>
          </cell>
          <cell r="I965" t="str">
            <v>kg N₂O</v>
          </cell>
          <cell r="J965" t="str">
            <v>GJ</v>
          </cell>
        </row>
        <row r="966">
          <cell r="C966" t="str">
            <v>Fontes Móveis</v>
          </cell>
          <cell r="E966" t="str">
            <v>N/A</v>
          </cell>
          <cell r="F966" t="str">
            <v>Default</v>
          </cell>
          <cell r="G966">
            <v>74.099999999999994</v>
          </cell>
          <cell r="I966" t="str">
            <v>kg CO₂</v>
          </cell>
          <cell r="J966" t="str">
            <v>GJ</v>
          </cell>
        </row>
        <row r="967">
          <cell r="C967" t="str">
            <v>Fontes Móveis</v>
          </cell>
          <cell r="E967" t="str">
            <v>N/A</v>
          </cell>
          <cell r="F967" t="str">
            <v>Mínimo</v>
          </cell>
          <cell r="G967">
            <v>72.599999999999994</v>
          </cell>
          <cell r="I967" t="str">
            <v>kg CO₂</v>
          </cell>
          <cell r="J967" t="str">
            <v>GJ</v>
          </cell>
        </row>
        <row r="968">
          <cell r="C968" t="str">
            <v>Fontes Móveis</v>
          </cell>
          <cell r="E968" t="str">
            <v>N/A</v>
          </cell>
          <cell r="F968" t="str">
            <v>Máximo</v>
          </cell>
          <cell r="G968">
            <v>74.8</v>
          </cell>
          <cell r="I968" t="str">
            <v>kg CO₂</v>
          </cell>
          <cell r="J968" t="str">
            <v>GJ</v>
          </cell>
        </row>
        <row r="969">
          <cell r="C969" t="str">
            <v>Fontes Móveis</v>
          </cell>
          <cell r="E969" t="str">
            <v>N/A</v>
          </cell>
          <cell r="F969" t="str">
            <v>Default</v>
          </cell>
          <cell r="G969">
            <v>3.8999999999999998E-3</v>
          </cell>
          <cell r="I969" t="str">
            <v>kg CH₄</v>
          </cell>
          <cell r="J969" t="str">
            <v>GJ</v>
          </cell>
        </row>
        <row r="970">
          <cell r="C970" t="str">
            <v>Fontes Móveis</v>
          </cell>
          <cell r="E970" t="str">
            <v>N/A</v>
          </cell>
          <cell r="F970" t="str">
            <v>Mínimo</v>
          </cell>
          <cell r="G970">
            <v>1.6000000000000001E-3</v>
          </cell>
          <cell r="I970" t="str">
            <v>kg CH₄</v>
          </cell>
          <cell r="J970" t="str">
            <v>GJ</v>
          </cell>
        </row>
        <row r="971">
          <cell r="C971" t="str">
            <v>Fontes Móveis</v>
          </cell>
          <cell r="E971" t="str">
            <v>N/A</v>
          </cell>
          <cell r="F971" t="str">
            <v>Máximo</v>
          </cell>
          <cell r="G971">
            <v>9.4999999999999998E-3</v>
          </cell>
          <cell r="I971" t="str">
            <v>kg CH₄</v>
          </cell>
          <cell r="J971" t="str">
            <v>GJ</v>
          </cell>
        </row>
        <row r="972">
          <cell r="C972" t="str">
            <v>Fontes Móveis</v>
          </cell>
          <cell r="E972" t="str">
            <v>N/A</v>
          </cell>
          <cell r="F972" t="str">
            <v>Default</v>
          </cell>
          <cell r="G972">
            <v>3.8999999999999998E-3</v>
          </cell>
          <cell r="I972" t="str">
            <v>kg N₂O</v>
          </cell>
          <cell r="J972" t="str">
            <v>GJ</v>
          </cell>
        </row>
        <row r="973">
          <cell r="C973" t="str">
            <v>Fontes Móveis</v>
          </cell>
          <cell r="E973" t="str">
            <v>N/A</v>
          </cell>
          <cell r="F973" t="str">
            <v>Mínimo</v>
          </cell>
          <cell r="G973">
            <v>1.2999999999999999E-3</v>
          </cell>
          <cell r="I973" t="str">
            <v>kg N₂O</v>
          </cell>
          <cell r="J973" t="str">
            <v>GJ</v>
          </cell>
        </row>
        <row r="974">
          <cell r="C974" t="str">
            <v>Fontes Móveis</v>
          </cell>
          <cell r="E974" t="str">
            <v>N/A</v>
          </cell>
          <cell r="F974" t="str">
            <v>Máximo</v>
          </cell>
          <cell r="G974">
            <v>1.2E-2</v>
          </cell>
          <cell r="I974" t="str">
            <v>kg N₂O</v>
          </cell>
          <cell r="J974" t="str">
            <v>GJ</v>
          </cell>
        </row>
        <row r="975">
          <cell r="C975" t="str">
            <v>Fontes Móveis</v>
          </cell>
          <cell r="E975" t="str">
            <v>N/A</v>
          </cell>
          <cell r="F975" t="str">
            <v>Default</v>
          </cell>
          <cell r="G975">
            <v>74.099999999999994</v>
          </cell>
          <cell r="I975" t="str">
            <v>kg CO₂</v>
          </cell>
          <cell r="J975" t="str">
            <v>GJ</v>
          </cell>
        </row>
        <row r="976">
          <cell r="C976" t="str">
            <v>Fontes Móveis</v>
          </cell>
          <cell r="E976" t="str">
            <v>N/A</v>
          </cell>
          <cell r="F976" t="str">
            <v>Mínimo</v>
          </cell>
          <cell r="G976">
            <v>72.599999999999994</v>
          </cell>
          <cell r="I976" t="str">
            <v>kg CO₂</v>
          </cell>
          <cell r="J976" t="str">
            <v>GJ</v>
          </cell>
        </row>
        <row r="977">
          <cell r="C977" t="str">
            <v>Fontes Móveis</v>
          </cell>
          <cell r="E977" t="str">
            <v>N/A</v>
          </cell>
          <cell r="F977" t="str">
            <v>Máximo</v>
          </cell>
          <cell r="G977">
            <v>74.8</v>
          </cell>
          <cell r="I977" t="str">
            <v>kg CO₂</v>
          </cell>
          <cell r="J977" t="str">
            <v>GJ</v>
          </cell>
        </row>
        <row r="978">
          <cell r="C978" t="str">
            <v>Fontes Móveis</v>
          </cell>
          <cell r="E978" t="str">
            <v>N/A</v>
          </cell>
          <cell r="F978" t="str">
            <v>Default</v>
          </cell>
          <cell r="G978">
            <v>3.8999999999999998E-3</v>
          </cell>
          <cell r="I978" t="str">
            <v>kg CH₄</v>
          </cell>
          <cell r="J978" t="str">
            <v>GJ</v>
          </cell>
        </row>
        <row r="979">
          <cell r="C979" t="str">
            <v>Fontes Móveis</v>
          </cell>
          <cell r="E979" t="str">
            <v>N/A</v>
          </cell>
          <cell r="F979" t="str">
            <v>Mínimo</v>
          </cell>
          <cell r="G979">
            <v>1.6000000000000001E-3</v>
          </cell>
          <cell r="I979" t="str">
            <v>kg CH₄</v>
          </cell>
          <cell r="J979" t="str">
            <v>GJ</v>
          </cell>
        </row>
        <row r="980">
          <cell r="C980" t="str">
            <v>Fontes Móveis</v>
          </cell>
          <cell r="E980" t="str">
            <v>N/A</v>
          </cell>
          <cell r="F980" t="str">
            <v>Máximo</v>
          </cell>
          <cell r="G980">
            <v>9.4999999999999998E-3</v>
          </cell>
          <cell r="I980" t="str">
            <v>kg CH₄</v>
          </cell>
          <cell r="J980" t="str">
            <v>GJ</v>
          </cell>
        </row>
        <row r="981">
          <cell r="C981" t="str">
            <v>Fontes Móveis</v>
          </cell>
          <cell r="E981" t="str">
            <v>N/A</v>
          </cell>
          <cell r="F981" t="str">
            <v>Default</v>
          </cell>
          <cell r="G981">
            <v>3.8999999999999998E-3</v>
          </cell>
          <cell r="I981" t="str">
            <v>kg N₂O</v>
          </cell>
          <cell r="J981" t="str">
            <v>GJ</v>
          </cell>
        </row>
        <row r="982">
          <cell r="C982" t="str">
            <v>Fontes Móveis</v>
          </cell>
          <cell r="E982" t="str">
            <v>N/A</v>
          </cell>
          <cell r="F982" t="str">
            <v>Mínimo</v>
          </cell>
          <cell r="G982">
            <v>1.2999999999999999E-3</v>
          </cell>
          <cell r="I982" t="str">
            <v>kg N₂O</v>
          </cell>
          <cell r="J982" t="str">
            <v>GJ</v>
          </cell>
        </row>
        <row r="983">
          <cell r="C983" t="str">
            <v>Fontes Móveis</v>
          </cell>
          <cell r="E983" t="str">
            <v>N/A</v>
          </cell>
          <cell r="F983" t="str">
            <v>Máximo</v>
          </cell>
          <cell r="G983">
            <v>1.2E-2</v>
          </cell>
          <cell r="I983" t="str">
            <v>kg N₂O</v>
          </cell>
          <cell r="J983" t="str">
            <v>GJ</v>
          </cell>
        </row>
        <row r="984">
          <cell r="C984" t="str">
            <v>Fontes Móveis</v>
          </cell>
          <cell r="E984" t="str">
            <v>N/A</v>
          </cell>
          <cell r="F984" t="str">
            <v>Default</v>
          </cell>
          <cell r="G984">
            <v>56.1</v>
          </cell>
          <cell r="I984" t="str">
            <v>kg CO₂</v>
          </cell>
          <cell r="J984" t="str">
            <v>GJ</v>
          </cell>
        </row>
        <row r="985">
          <cell r="C985" t="str">
            <v>Fontes Móveis</v>
          </cell>
          <cell r="E985" t="str">
            <v>N/A</v>
          </cell>
          <cell r="F985" t="str">
            <v>Mínimo</v>
          </cell>
          <cell r="G985">
            <v>54.3</v>
          </cell>
          <cell r="I985" t="str">
            <v>kg CO₂</v>
          </cell>
          <cell r="J985" t="str">
            <v>GJ</v>
          </cell>
        </row>
        <row r="986">
          <cell r="C986" t="str">
            <v>Fontes Móveis</v>
          </cell>
          <cell r="E986" t="str">
            <v>N/A</v>
          </cell>
          <cell r="F986" t="str">
            <v>Máximo</v>
          </cell>
          <cell r="G986">
            <v>58.3</v>
          </cell>
          <cell r="I986" t="str">
            <v>kg CO₂</v>
          </cell>
          <cell r="J986" t="str">
            <v>GJ</v>
          </cell>
        </row>
        <row r="987">
          <cell r="C987" t="str">
            <v>Fontes Móveis</v>
          </cell>
          <cell r="E987" t="str">
            <v>N/A</v>
          </cell>
          <cell r="F987" t="str">
            <v>Default</v>
          </cell>
          <cell r="G987">
            <v>9.1999999999999998E-2</v>
          </cell>
          <cell r="I987" t="str">
            <v>kg CH₄</v>
          </cell>
          <cell r="J987" t="str">
            <v>GJ</v>
          </cell>
        </row>
        <row r="988">
          <cell r="C988" t="str">
            <v>Fontes Móveis</v>
          </cell>
          <cell r="E988" t="str">
            <v>N/A</v>
          </cell>
          <cell r="F988" t="str">
            <v>Mínimo</v>
          </cell>
          <cell r="G988">
            <v>0.05</v>
          </cell>
          <cell r="I988" t="str">
            <v>kg CH₄</v>
          </cell>
          <cell r="J988" t="str">
            <v>GJ</v>
          </cell>
        </row>
        <row r="989">
          <cell r="C989" t="str">
            <v>Fontes Móveis</v>
          </cell>
          <cell r="E989" t="str">
            <v>N/A</v>
          </cell>
          <cell r="F989" t="str">
            <v>Máximo</v>
          </cell>
          <cell r="G989">
            <v>1.54</v>
          </cell>
          <cell r="I989" t="str">
            <v>kg CH₄</v>
          </cell>
          <cell r="J989" t="str">
            <v>GJ</v>
          </cell>
        </row>
        <row r="990">
          <cell r="C990" t="str">
            <v>Fontes Móveis</v>
          </cell>
          <cell r="E990" t="str">
            <v>N/A</v>
          </cell>
          <cell r="F990" t="str">
            <v>Default</v>
          </cell>
          <cell r="G990">
            <v>3.0000000000000001E-3</v>
          </cell>
          <cell r="I990" t="str">
            <v>kg N₂O</v>
          </cell>
          <cell r="J990" t="str">
            <v>GJ</v>
          </cell>
        </row>
        <row r="991">
          <cell r="C991" t="str">
            <v>Fontes Móveis</v>
          </cell>
          <cell r="E991" t="str">
            <v>N/A</v>
          </cell>
          <cell r="F991" t="str">
            <v>Mínimo</v>
          </cell>
          <cell r="G991">
            <v>1E-3</v>
          </cell>
          <cell r="I991" t="str">
            <v>kg N₂O</v>
          </cell>
          <cell r="J991" t="str">
            <v>GJ</v>
          </cell>
        </row>
        <row r="992">
          <cell r="C992" t="str">
            <v>Fontes Móveis</v>
          </cell>
          <cell r="E992" t="str">
            <v>N/A</v>
          </cell>
          <cell r="F992" t="str">
            <v>Máximo</v>
          </cell>
          <cell r="G992">
            <v>7.6999999999999999E-2</v>
          </cell>
          <cell r="I992" t="str">
            <v>kg N₂O</v>
          </cell>
          <cell r="J992" t="str">
            <v>GJ</v>
          </cell>
        </row>
        <row r="993">
          <cell r="C993" t="str">
            <v>Fontes Móveis</v>
          </cell>
          <cell r="E993" t="str">
            <v>N/A</v>
          </cell>
          <cell r="F993" t="str">
            <v>Default</v>
          </cell>
          <cell r="G993">
            <v>57.417940409868066</v>
          </cell>
          <cell r="I993" t="str">
            <v>kg CO₂</v>
          </cell>
          <cell r="J993" t="str">
            <v>GJ</v>
          </cell>
        </row>
        <row r="994">
          <cell r="C994" t="str">
            <v>Fontes Móveis</v>
          </cell>
          <cell r="E994" t="str">
            <v>N/A</v>
          </cell>
          <cell r="F994" t="str">
            <v>Mínimo</v>
          </cell>
          <cell r="G994">
            <v>55.926565334287076</v>
          </cell>
          <cell r="I994" t="str">
            <v>kg CO₂</v>
          </cell>
          <cell r="J994" t="str">
            <v>GJ</v>
          </cell>
        </row>
        <row r="995">
          <cell r="C995" t="str">
            <v>Fontes Móveis</v>
          </cell>
          <cell r="E995" t="str">
            <v>N/A</v>
          </cell>
          <cell r="F995" t="str">
            <v>Máximo</v>
          </cell>
          <cell r="G995">
            <v>60.483544731895655</v>
          </cell>
          <cell r="I995" t="str">
            <v>kg CO₂</v>
          </cell>
          <cell r="J995" t="str">
            <v>GJ</v>
          </cell>
        </row>
        <row r="996">
          <cell r="C996" t="str">
            <v>Fontes Móveis</v>
          </cell>
          <cell r="E996" t="str">
            <v>N/A</v>
          </cell>
          <cell r="F996" t="str">
            <v>Default</v>
          </cell>
          <cell r="G996">
            <v>2.3799791960592738E-2</v>
          </cell>
          <cell r="I996" t="str">
            <v>kg CH₄</v>
          </cell>
          <cell r="J996" t="str">
            <v>GJ</v>
          </cell>
        </row>
        <row r="997">
          <cell r="C997" t="str">
            <v>Fontes Móveis</v>
          </cell>
          <cell r="E997" t="str">
            <v>N/A</v>
          </cell>
          <cell r="F997" t="str">
            <v>Mínimo</v>
          </cell>
          <cell r="G997">
            <v>8.4430206023914222E-3</v>
          </cell>
          <cell r="I997" t="str">
            <v>kg CH₄</v>
          </cell>
          <cell r="J997" t="str">
            <v>GJ</v>
          </cell>
        </row>
        <row r="998">
          <cell r="C998" t="str">
            <v>Fontes Móveis</v>
          </cell>
          <cell r="E998" t="str">
            <v>N/A</v>
          </cell>
          <cell r="F998" t="str">
            <v>Máximo</v>
          </cell>
          <cell r="G998">
            <v>8.5657083417312208E-2</v>
          </cell>
          <cell r="I998" t="str">
            <v>kg CH₄</v>
          </cell>
          <cell r="J998" t="str">
            <v>GJ</v>
          </cell>
        </row>
        <row r="999">
          <cell r="C999" t="str">
            <v>Fontes Móveis</v>
          </cell>
          <cell r="E999" t="str">
            <v>N/A</v>
          </cell>
          <cell r="F999" t="str">
            <v>Default</v>
          </cell>
          <cell r="G999">
            <v>6.7312086440551771E-3</v>
          </cell>
          <cell r="I999" t="str">
            <v>kg N₂O</v>
          </cell>
          <cell r="J999" t="str">
            <v>GJ</v>
          </cell>
        </row>
        <row r="1000">
          <cell r="C1000" t="str">
            <v>Fontes Móveis</v>
          </cell>
          <cell r="E1000" t="str">
            <v>N/A</v>
          </cell>
          <cell r="F1000" t="str">
            <v>Mínimo</v>
          </cell>
          <cell r="G1000">
            <v>2.1885001007746511E-3</v>
          </cell>
          <cell r="I1000" t="str">
            <v>kg N₂O</v>
          </cell>
          <cell r="J1000" t="str">
            <v>GJ</v>
          </cell>
        </row>
        <row r="1001">
          <cell r="C1001" t="str">
            <v>Fontes Móveis</v>
          </cell>
          <cell r="E1001" t="str">
            <v>N/A</v>
          </cell>
          <cell r="F1001" t="str">
            <v>Máximo</v>
          </cell>
          <cell r="G1001">
            <v>2.0227917590434307E-2</v>
          </cell>
          <cell r="I1001" t="str">
            <v>kg N₂O</v>
          </cell>
          <cell r="J1001" t="str">
            <v>GJ</v>
          </cell>
        </row>
        <row r="1002">
          <cell r="C1002" t="str">
            <v>Fontes Móveis</v>
          </cell>
          <cell r="E1002" t="str">
            <v>N/A</v>
          </cell>
          <cell r="F1002" t="str">
            <v>Default</v>
          </cell>
          <cell r="G1002">
            <v>69.3</v>
          </cell>
          <cell r="I1002" t="str">
            <v>kg CO₂</v>
          </cell>
          <cell r="J1002" t="str">
            <v>GJ</v>
          </cell>
        </row>
        <row r="1003">
          <cell r="C1003" t="str">
            <v>Fontes Móveis</v>
          </cell>
          <cell r="E1003" t="str">
            <v>N/A</v>
          </cell>
          <cell r="F1003" t="str">
            <v>Mínimo</v>
          </cell>
          <cell r="G1003">
            <v>67.5</v>
          </cell>
          <cell r="I1003" t="str">
            <v>kg CO₂</v>
          </cell>
          <cell r="J1003" t="str">
            <v>GJ</v>
          </cell>
        </row>
        <row r="1004">
          <cell r="C1004" t="str">
            <v>Fontes Móveis</v>
          </cell>
          <cell r="E1004" t="str">
            <v>N/A</v>
          </cell>
          <cell r="F1004" t="str">
            <v>Máximo</v>
          </cell>
          <cell r="G1004">
            <v>73</v>
          </cell>
          <cell r="I1004" t="str">
            <v>kg CO₂</v>
          </cell>
          <cell r="J1004" t="str">
            <v>GJ</v>
          </cell>
        </row>
        <row r="1005">
          <cell r="C1005" t="str">
            <v>Fontes Móveis</v>
          </cell>
          <cell r="E1005" t="str">
            <v>N/A</v>
          </cell>
          <cell r="F1005" t="str">
            <v>Default</v>
          </cell>
          <cell r="G1005">
            <v>2.5000000000000001E-2</v>
          </cell>
          <cell r="I1005" t="str">
            <v>kg CH₄</v>
          </cell>
          <cell r="J1005" t="str">
            <v>GJ</v>
          </cell>
        </row>
        <row r="1006">
          <cell r="C1006" t="str">
            <v>Fontes Móveis</v>
          </cell>
          <cell r="E1006" t="str">
            <v>N/A</v>
          </cell>
          <cell r="F1006" t="str">
            <v>Mínimo</v>
          </cell>
          <cell r="G1006">
            <v>7.4999999999999997E-3</v>
          </cell>
          <cell r="I1006" t="str">
            <v>kg CH₄</v>
          </cell>
          <cell r="J1006" t="str">
            <v>GJ</v>
          </cell>
        </row>
        <row r="1007">
          <cell r="C1007" t="str">
            <v>Fontes Móveis</v>
          </cell>
          <cell r="E1007" t="str">
            <v>N/A</v>
          </cell>
          <cell r="F1007" t="str">
            <v>Máximo</v>
          </cell>
          <cell r="G1007">
            <v>8.5999999999999993E-2</v>
          </cell>
          <cell r="I1007" t="str">
            <v>kg CH₄</v>
          </cell>
          <cell r="J1007" t="str">
            <v>GJ</v>
          </cell>
        </row>
        <row r="1008">
          <cell r="C1008" t="str">
            <v>Fontes Móveis</v>
          </cell>
          <cell r="E1008" t="str">
            <v>N/A</v>
          </cell>
          <cell r="F1008" t="str">
            <v>Default</v>
          </cell>
          <cell r="G1008">
            <v>8.0000000000000002E-3</v>
          </cell>
          <cell r="I1008" t="str">
            <v>kg N₂O</v>
          </cell>
          <cell r="J1008" t="str">
            <v>GJ</v>
          </cell>
        </row>
        <row r="1009">
          <cell r="C1009" t="str">
            <v>Fontes Móveis</v>
          </cell>
          <cell r="E1009" t="str">
            <v>N/A</v>
          </cell>
          <cell r="F1009" t="str">
            <v>Mínimo</v>
          </cell>
          <cell r="G1009">
            <v>2.5999999999999999E-3</v>
          </cell>
          <cell r="I1009" t="str">
            <v>kg N₂O</v>
          </cell>
          <cell r="J1009" t="str">
            <v>GJ</v>
          </cell>
        </row>
        <row r="1010">
          <cell r="C1010" t="str">
            <v>Fontes Móveis</v>
          </cell>
          <cell r="E1010" t="str">
            <v>N/A</v>
          </cell>
          <cell r="F1010" t="str">
            <v>Máximo</v>
          </cell>
          <cell r="G1010">
            <v>2.4E-2</v>
          </cell>
          <cell r="I1010" t="str">
            <v>kg N₂O</v>
          </cell>
          <cell r="J1010" t="str">
            <v>GJ</v>
          </cell>
        </row>
        <row r="1011">
          <cell r="C1011" t="str">
            <v>Fontes Móveis</v>
          </cell>
          <cell r="E1011" t="str">
            <v>N/A</v>
          </cell>
          <cell r="F1011" t="str">
            <v>Default</v>
          </cell>
          <cell r="G1011">
            <v>71.5</v>
          </cell>
          <cell r="I1011" t="str">
            <v>kg CO₂</v>
          </cell>
          <cell r="J1011" t="str">
            <v>GJ</v>
          </cell>
        </row>
        <row r="1012">
          <cell r="C1012" t="str">
            <v>Fontes Móveis</v>
          </cell>
          <cell r="E1012" t="str">
            <v>N/A</v>
          </cell>
          <cell r="F1012" t="str">
            <v>Mínimo</v>
          </cell>
          <cell r="G1012">
            <v>69.7</v>
          </cell>
          <cell r="I1012" t="str">
            <v>kg CO₂</v>
          </cell>
          <cell r="J1012" t="str">
            <v>GJ</v>
          </cell>
        </row>
        <row r="1013">
          <cell r="C1013" t="str">
            <v>Fontes Móveis</v>
          </cell>
          <cell r="E1013" t="str">
            <v>N/A</v>
          </cell>
          <cell r="F1013" t="str">
            <v>Máximo</v>
          </cell>
          <cell r="G1013">
            <v>74.400000000000006</v>
          </cell>
          <cell r="I1013" t="str">
            <v>kg CO₂</v>
          </cell>
          <cell r="J1013" t="str">
            <v>GJ</v>
          </cell>
        </row>
        <row r="1014">
          <cell r="C1014" t="str">
            <v>Fontes Móveis</v>
          </cell>
          <cell r="E1014" t="str">
            <v>N/A</v>
          </cell>
          <cell r="F1014" t="str">
            <v>Default</v>
          </cell>
          <cell r="G1014">
            <v>0.01</v>
          </cell>
          <cell r="I1014" t="str">
            <v>kg CH₄</v>
          </cell>
          <cell r="J1014" t="str">
            <v>GJ</v>
          </cell>
        </row>
        <row r="1015">
          <cell r="C1015" t="str">
            <v>Fontes Móveis</v>
          </cell>
          <cell r="E1015" t="str">
            <v>N/A</v>
          </cell>
          <cell r="F1015" t="str">
            <v>Mínimo</v>
          </cell>
          <cell r="G1015">
            <v>3.0000000000000001E-3</v>
          </cell>
          <cell r="I1015" t="str">
            <v>kg CH₄</v>
          </cell>
          <cell r="J1015" t="str">
            <v>GJ</v>
          </cell>
        </row>
        <row r="1016">
          <cell r="C1016" t="str">
            <v>Fontes Móveis</v>
          </cell>
          <cell r="E1016" t="str">
            <v>N/A</v>
          </cell>
          <cell r="F1016" t="str">
            <v>Máximo</v>
          </cell>
          <cell r="G1016">
            <v>0.03</v>
          </cell>
          <cell r="I1016" t="str">
            <v>kg CH₄</v>
          </cell>
          <cell r="J1016" t="str">
            <v>GJ</v>
          </cell>
        </row>
        <row r="1017">
          <cell r="C1017" t="str">
            <v>Fontes Móveis</v>
          </cell>
          <cell r="E1017" t="str">
            <v>N/A</v>
          </cell>
          <cell r="F1017" t="str">
            <v>Default</v>
          </cell>
          <cell r="G1017">
            <v>5.9999999999999995E-4</v>
          </cell>
          <cell r="I1017" t="str">
            <v>kg N₂O</v>
          </cell>
          <cell r="J1017" t="str">
            <v>GJ</v>
          </cell>
        </row>
        <row r="1018">
          <cell r="C1018" t="str">
            <v>Fontes Móveis</v>
          </cell>
          <cell r="E1018" t="str">
            <v>N/A</v>
          </cell>
          <cell r="F1018" t="str">
            <v>Mínimo</v>
          </cell>
          <cell r="G1018">
            <v>2.0000000000000001E-4</v>
          </cell>
          <cell r="I1018" t="str">
            <v>kg N₂O</v>
          </cell>
          <cell r="J1018" t="str">
            <v>GJ</v>
          </cell>
        </row>
        <row r="1019">
          <cell r="C1019" t="str">
            <v>Fontes Móveis</v>
          </cell>
          <cell r="E1019" t="str">
            <v>N/A</v>
          </cell>
          <cell r="F1019" t="str">
            <v>Máximo</v>
          </cell>
          <cell r="G1019">
            <v>2E-3</v>
          </cell>
          <cell r="I1019" t="str">
            <v>kg N₂O</v>
          </cell>
          <cell r="J1019" t="str">
            <v>GJ</v>
          </cell>
        </row>
        <row r="1020">
          <cell r="C1020" t="str">
            <v>Fontes Móveis</v>
          </cell>
          <cell r="E1020" t="str">
            <v>N/A</v>
          </cell>
          <cell r="F1020" t="str">
            <v>Default</v>
          </cell>
          <cell r="G1020">
            <v>0</v>
          </cell>
          <cell r="I1020" t="str">
            <v>kg CO₂</v>
          </cell>
          <cell r="J1020" t="str">
            <v>GJ</v>
          </cell>
        </row>
        <row r="1021">
          <cell r="C1021" t="str">
            <v>Fontes Móveis</v>
          </cell>
          <cell r="E1021" t="str">
            <v>N/A</v>
          </cell>
          <cell r="F1021" t="str">
            <v>Mínimo</v>
          </cell>
          <cell r="G1021">
            <v>0</v>
          </cell>
          <cell r="I1021" t="str">
            <v>kg CO₂</v>
          </cell>
          <cell r="J1021" t="str">
            <v>GJ</v>
          </cell>
        </row>
        <row r="1022">
          <cell r="C1022" t="str">
            <v>Fontes Móveis</v>
          </cell>
          <cell r="E1022" t="str">
            <v>N/A</v>
          </cell>
          <cell r="F1022" t="str">
            <v>Máximo</v>
          </cell>
          <cell r="G1022">
            <v>0</v>
          </cell>
          <cell r="I1022" t="str">
            <v>kg CO₂</v>
          </cell>
          <cell r="J1022" t="str">
            <v>GJ</v>
          </cell>
        </row>
        <row r="1023">
          <cell r="C1023" t="str">
            <v>Fontes Móveis</v>
          </cell>
          <cell r="E1023" t="str">
            <v>N/A</v>
          </cell>
          <cell r="F1023" t="str">
            <v>Default</v>
          </cell>
          <cell r="G1023">
            <v>1.7999999999999999E-2</v>
          </cell>
          <cell r="I1023" t="str">
            <v>kg CH₄</v>
          </cell>
          <cell r="J1023" t="str">
            <v>GJ</v>
          </cell>
        </row>
        <row r="1024">
          <cell r="C1024" t="str">
            <v>Fontes Móveis</v>
          </cell>
          <cell r="E1024" t="str">
            <v>N/A</v>
          </cell>
          <cell r="F1024" t="str">
            <v>Mínimo</v>
          </cell>
          <cell r="G1024">
            <v>1.2999999999999999E-2</v>
          </cell>
          <cell r="I1024" t="str">
            <v>kg CH₄</v>
          </cell>
          <cell r="J1024" t="str">
            <v>GJ</v>
          </cell>
        </row>
        <row r="1025">
          <cell r="C1025" t="str">
            <v>Fontes Móveis</v>
          </cell>
          <cell r="E1025" t="str">
            <v>N/A</v>
          </cell>
          <cell r="F1025" t="str">
            <v>Máximo</v>
          </cell>
          <cell r="G1025">
            <v>8.4000000000000005E-2</v>
          </cell>
          <cell r="I1025" t="str">
            <v>kg CH₄</v>
          </cell>
          <cell r="J1025" t="str">
            <v>GJ</v>
          </cell>
        </row>
        <row r="1026">
          <cell r="C1026" t="str">
            <v>Fontes Móveis</v>
          </cell>
          <cell r="E1026" t="str">
            <v>N/A</v>
          </cell>
          <cell r="F1026" t="str">
            <v>Default</v>
          </cell>
          <cell r="G1026">
            <v>5.9999999999999995E-4</v>
          </cell>
          <cell r="I1026" t="str">
            <v>kg N₂O</v>
          </cell>
          <cell r="J1026" t="str">
            <v>GJ</v>
          </cell>
        </row>
        <row r="1027">
          <cell r="C1027" t="str">
            <v>Fontes Móveis</v>
          </cell>
          <cell r="E1027" t="str">
            <v>N/A</v>
          </cell>
          <cell r="F1027" t="str">
            <v>Mínimo</v>
          </cell>
          <cell r="G1027">
            <v>2.0000000000000001E-4</v>
          </cell>
          <cell r="I1027" t="str">
            <v>kg N₂O</v>
          </cell>
          <cell r="J1027" t="str">
            <v>GJ</v>
          </cell>
        </row>
        <row r="1028">
          <cell r="C1028" t="str">
            <v>Fontes Móveis</v>
          </cell>
          <cell r="E1028" t="str">
            <v>N/A</v>
          </cell>
          <cell r="F1028" t="str">
            <v>Máximo</v>
          </cell>
          <cell r="G1028">
            <v>2E-3</v>
          </cell>
          <cell r="I1028" t="str">
            <v>kg N₂O</v>
          </cell>
          <cell r="J1028" t="str">
            <v>GJ</v>
          </cell>
        </row>
        <row r="1029">
          <cell r="C1029" t="str">
            <v>Fontes Móveis</v>
          </cell>
          <cell r="E1029" t="str">
            <v>N/A</v>
          </cell>
          <cell r="F1029" t="str">
            <v>Default</v>
          </cell>
          <cell r="G1029">
            <v>0</v>
          </cell>
          <cell r="I1029" t="str">
            <v>kg CO₂</v>
          </cell>
          <cell r="J1029" t="str">
            <v>GJ</v>
          </cell>
        </row>
        <row r="1030">
          <cell r="C1030" t="str">
            <v>Fontes Móveis</v>
          </cell>
          <cell r="E1030" t="str">
            <v>N/A</v>
          </cell>
          <cell r="F1030" t="str">
            <v>Mínimo</v>
          </cell>
          <cell r="G1030">
            <v>0</v>
          </cell>
          <cell r="I1030" t="str">
            <v>kg CO₂</v>
          </cell>
          <cell r="J1030" t="str">
            <v>GJ</v>
          </cell>
        </row>
        <row r="1031">
          <cell r="C1031" t="str">
            <v>Fontes Móveis</v>
          </cell>
          <cell r="E1031" t="str">
            <v>N/A</v>
          </cell>
          <cell r="F1031" t="str">
            <v>Máximo</v>
          </cell>
          <cell r="G1031">
            <v>0</v>
          </cell>
          <cell r="I1031" t="str">
            <v>kg CO₂</v>
          </cell>
          <cell r="J1031" t="str">
            <v>GJ</v>
          </cell>
        </row>
        <row r="1032">
          <cell r="C1032" t="str">
            <v>Fontes Móveis</v>
          </cell>
          <cell r="E1032" t="str">
            <v>N/A</v>
          </cell>
          <cell r="F1032" t="str">
            <v>Default</v>
          </cell>
          <cell r="G1032">
            <v>1.7999999999999999E-2</v>
          </cell>
          <cell r="I1032" t="str">
            <v>kg CH₄</v>
          </cell>
          <cell r="J1032" t="str">
            <v>GJ</v>
          </cell>
        </row>
        <row r="1033">
          <cell r="C1033" t="str">
            <v>Fontes Móveis</v>
          </cell>
          <cell r="E1033" t="str">
            <v>N/A</v>
          </cell>
          <cell r="F1033" t="str">
            <v>Mínimo</v>
          </cell>
          <cell r="G1033">
            <v>1.2999999999999999E-2</v>
          </cell>
          <cell r="I1033" t="str">
            <v>kg CH₄</v>
          </cell>
          <cell r="J1033" t="str">
            <v>GJ</v>
          </cell>
        </row>
        <row r="1034">
          <cell r="C1034" t="str">
            <v>Fontes Móveis</v>
          </cell>
          <cell r="E1034" t="str">
            <v>N/A</v>
          </cell>
          <cell r="F1034" t="str">
            <v>Máximo</v>
          </cell>
          <cell r="G1034">
            <v>8.4000000000000005E-2</v>
          </cell>
          <cell r="I1034" t="str">
            <v>kg CH₄</v>
          </cell>
          <cell r="J1034" t="str">
            <v>GJ</v>
          </cell>
        </row>
        <row r="1035">
          <cell r="C1035" t="str">
            <v>Fontes Móveis</v>
          </cell>
          <cell r="E1035" t="str">
            <v>N/A</v>
          </cell>
          <cell r="F1035" t="str">
            <v>Default</v>
          </cell>
          <cell r="G1035">
            <v>5.9999999999999995E-4</v>
          </cell>
          <cell r="I1035" t="str">
            <v>kg N₂O</v>
          </cell>
          <cell r="J1035" t="str">
            <v>GJ</v>
          </cell>
        </row>
        <row r="1036">
          <cell r="C1036" t="str">
            <v>Fontes Móveis</v>
          </cell>
          <cell r="E1036" t="str">
            <v>N/A</v>
          </cell>
          <cell r="F1036" t="str">
            <v>Mínimo</v>
          </cell>
          <cell r="G1036">
            <v>2.0000000000000001E-4</v>
          </cell>
          <cell r="I1036" t="str">
            <v>kg N₂O</v>
          </cell>
          <cell r="J1036" t="str">
            <v>GJ</v>
          </cell>
        </row>
        <row r="1037">
          <cell r="C1037" t="str">
            <v>Fontes Móveis</v>
          </cell>
          <cell r="E1037" t="str">
            <v>N/A</v>
          </cell>
          <cell r="F1037" t="str">
            <v>Máximo</v>
          </cell>
          <cell r="G1037">
            <v>2E-3</v>
          </cell>
          <cell r="I1037" t="str">
            <v>kg N₂O</v>
          </cell>
          <cell r="J1037" t="str">
            <v>GJ</v>
          </cell>
        </row>
        <row r="1038">
          <cell r="C1038" t="str">
            <v>Fontes Móveis</v>
          </cell>
          <cell r="E1038" t="str">
            <v>N/A</v>
          </cell>
          <cell r="F1038" t="str">
            <v>Default</v>
          </cell>
          <cell r="G1038">
            <v>70.8</v>
          </cell>
          <cell r="I1038" t="str">
            <v>kg CO₂</v>
          </cell>
          <cell r="J1038" t="str">
            <v>GJ</v>
          </cell>
        </row>
        <row r="1039">
          <cell r="C1039" t="str">
            <v>Fontes Móveis</v>
          </cell>
          <cell r="E1039" t="str">
            <v>N/A</v>
          </cell>
          <cell r="F1039" t="str">
            <v>Mínimo</v>
          </cell>
          <cell r="G1039">
            <v>59</v>
          </cell>
          <cell r="I1039" t="str">
            <v>kg CO₂</v>
          </cell>
          <cell r="J1039" t="str">
            <v>GJ</v>
          </cell>
        </row>
        <row r="1040">
          <cell r="C1040" t="str">
            <v>Fontes Móveis</v>
          </cell>
          <cell r="E1040" t="str">
            <v>N/A</v>
          </cell>
          <cell r="F1040" t="str">
            <v>Máximo</v>
          </cell>
          <cell r="G1040">
            <v>84.3</v>
          </cell>
          <cell r="I1040" t="str">
            <v>kg CO₂</v>
          </cell>
          <cell r="J1040" t="str">
            <v>GJ</v>
          </cell>
        </row>
        <row r="1041">
          <cell r="C1041" t="str">
            <v>Fontes Móveis</v>
          </cell>
          <cell r="E1041" t="str">
            <v>N/A</v>
          </cell>
          <cell r="F1041" t="str">
            <v>Default</v>
          </cell>
          <cell r="G1041">
            <v>0.01</v>
          </cell>
          <cell r="I1041" t="str">
            <v>kg CH₄</v>
          </cell>
          <cell r="J1041" t="str">
            <v>GJ</v>
          </cell>
        </row>
        <row r="1042">
          <cell r="C1042" t="str">
            <v>Fontes Móveis</v>
          </cell>
          <cell r="E1042" t="str">
            <v>N/A</v>
          </cell>
          <cell r="F1042" t="str">
            <v>Mínimo</v>
          </cell>
          <cell r="G1042">
            <v>3.0000000000000001E-3</v>
          </cell>
          <cell r="I1042" t="str">
            <v>kg CH₄</v>
          </cell>
          <cell r="J1042" t="str">
            <v>GJ</v>
          </cell>
        </row>
        <row r="1043">
          <cell r="C1043" t="str">
            <v>Fontes Móveis</v>
          </cell>
          <cell r="E1043" t="str">
            <v>N/A</v>
          </cell>
          <cell r="F1043" t="str">
            <v>Máximo</v>
          </cell>
          <cell r="G1043">
            <v>0.03</v>
          </cell>
          <cell r="I1043" t="str">
            <v>kg CH₄</v>
          </cell>
          <cell r="J1043" t="str">
            <v>GJ</v>
          </cell>
        </row>
        <row r="1044">
          <cell r="C1044" t="str">
            <v>Fontes Móveis</v>
          </cell>
          <cell r="E1044" t="str">
            <v>N/A</v>
          </cell>
          <cell r="F1044" t="str">
            <v>Default</v>
          </cell>
          <cell r="G1044">
            <v>5.9999999999999995E-4</v>
          </cell>
          <cell r="I1044" t="str">
            <v>kg N₂O</v>
          </cell>
          <cell r="J1044" t="str">
            <v>GJ</v>
          </cell>
        </row>
        <row r="1045">
          <cell r="C1045" t="str">
            <v>Fontes Móveis</v>
          </cell>
          <cell r="E1045" t="str">
            <v>N/A</v>
          </cell>
          <cell r="F1045" t="str">
            <v>Mínimo</v>
          </cell>
          <cell r="G1045">
            <v>2.0000000000000001E-4</v>
          </cell>
          <cell r="I1045" t="str">
            <v>kg N₂O</v>
          </cell>
          <cell r="J1045" t="str">
            <v>GJ</v>
          </cell>
        </row>
        <row r="1046">
          <cell r="C1046" t="str">
            <v>Fontes Móveis</v>
          </cell>
          <cell r="E1046" t="str">
            <v>N/A</v>
          </cell>
          <cell r="F1046" t="str">
            <v>Máximo</v>
          </cell>
          <cell r="G1046">
            <v>2E-3</v>
          </cell>
          <cell r="I1046" t="str">
            <v>kg N₂O</v>
          </cell>
          <cell r="J1046" t="str">
            <v>GJ</v>
          </cell>
        </row>
        <row r="1047">
          <cell r="C1047" t="str">
            <v>Fontes Móveis</v>
          </cell>
          <cell r="E1047" t="str">
            <v>N/A</v>
          </cell>
          <cell r="F1047" t="str">
            <v>Default</v>
          </cell>
          <cell r="G1047">
            <v>63.1</v>
          </cell>
          <cell r="I1047" t="str">
            <v>kg CO₂</v>
          </cell>
          <cell r="J1047" t="str">
            <v>GJ</v>
          </cell>
        </row>
        <row r="1048">
          <cell r="C1048" t="str">
            <v>Fontes Móveis</v>
          </cell>
          <cell r="E1048" t="str">
            <v>N/A</v>
          </cell>
          <cell r="F1048" t="str">
            <v>Mínimo</v>
          </cell>
          <cell r="G1048">
            <v>61.6</v>
          </cell>
          <cell r="I1048" t="str">
            <v>kg CO₂</v>
          </cell>
          <cell r="J1048" t="str">
            <v>GJ</v>
          </cell>
        </row>
        <row r="1049">
          <cell r="C1049" t="str">
            <v>Fontes Móveis</v>
          </cell>
          <cell r="E1049" t="str">
            <v>N/A</v>
          </cell>
          <cell r="F1049" t="str">
            <v>Máximo</v>
          </cell>
          <cell r="G1049">
            <v>65.599999999999994</v>
          </cell>
          <cell r="I1049" t="str">
            <v>kg CO₂</v>
          </cell>
          <cell r="J1049" t="str">
            <v>GJ</v>
          </cell>
        </row>
        <row r="1050">
          <cell r="C1050" t="str">
            <v>Fontes Móveis</v>
          </cell>
          <cell r="E1050" t="str">
            <v>N/A</v>
          </cell>
          <cell r="F1050" t="str">
            <v>Default</v>
          </cell>
          <cell r="G1050">
            <v>6.2E-2</v>
          </cell>
          <cell r="I1050" t="str">
            <v>kg CH₄</v>
          </cell>
          <cell r="J1050" t="str">
            <v>GJ</v>
          </cell>
        </row>
        <row r="1051">
          <cell r="C1051" t="str">
            <v>Fontes Móveis</v>
          </cell>
          <cell r="E1051" t="str">
            <v>N/A</v>
          </cell>
          <cell r="F1051" t="str">
            <v>Mínimo</v>
          </cell>
          <cell r="G1051">
            <v>6.2E-2</v>
          </cell>
          <cell r="I1051" t="str">
            <v>kg CH₄</v>
          </cell>
          <cell r="J1051" t="str">
            <v>GJ</v>
          </cell>
        </row>
        <row r="1052">
          <cell r="C1052" t="str">
            <v>Fontes Móveis</v>
          </cell>
          <cell r="E1052" t="str">
            <v>N/A</v>
          </cell>
          <cell r="F1052" t="str">
            <v>Máximo</v>
          </cell>
          <cell r="G1052">
            <v>6.2E-2</v>
          </cell>
          <cell r="I1052" t="str">
            <v>kg CH₄</v>
          </cell>
          <cell r="J1052" t="str">
            <v>GJ</v>
          </cell>
        </row>
        <row r="1053">
          <cell r="C1053" t="str">
            <v>Fontes Móveis</v>
          </cell>
          <cell r="E1053" t="str">
            <v>N/A</v>
          </cell>
          <cell r="F1053" t="str">
            <v>Default</v>
          </cell>
          <cell r="G1053">
            <v>2.0000000000000001E-4</v>
          </cell>
          <cell r="I1053" t="str">
            <v>kg N₂O</v>
          </cell>
          <cell r="J1053" t="str">
            <v>GJ</v>
          </cell>
        </row>
        <row r="1054">
          <cell r="C1054" t="str">
            <v>Fontes Móveis</v>
          </cell>
          <cell r="E1054" t="str">
            <v>N/A</v>
          </cell>
          <cell r="F1054" t="str">
            <v>Mínimo</v>
          </cell>
          <cell r="G1054">
            <v>2.0000000000000001E-4</v>
          </cell>
          <cell r="I1054" t="str">
            <v>kg N₂O</v>
          </cell>
          <cell r="J1054" t="str">
            <v>GJ</v>
          </cell>
        </row>
        <row r="1055">
          <cell r="C1055" t="str">
            <v>Fontes Móveis</v>
          </cell>
          <cell r="E1055" t="str">
            <v>N/A</v>
          </cell>
          <cell r="F1055" t="str">
            <v>Máximo</v>
          </cell>
          <cell r="G1055">
            <v>2.0000000000000001E-4</v>
          </cell>
          <cell r="I1055" t="str">
            <v>kg N₂O</v>
          </cell>
          <cell r="J1055" t="str">
            <v>GJ</v>
          </cell>
        </row>
        <row r="1056">
          <cell r="C1056" t="str">
            <v>Fertilizantes</v>
          </cell>
          <cell r="E1056" t="str">
            <v>N/A</v>
          </cell>
          <cell r="F1056" t="str">
            <v>Default</v>
          </cell>
          <cell r="G1056">
            <v>0.01</v>
          </cell>
          <cell r="I1056" t="str">
            <v>N/A</v>
          </cell>
          <cell r="J1056" t="str">
            <v>N/A</v>
          </cell>
        </row>
        <row r="1057">
          <cell r="C1057" t="str">
            <v>Fertilizantes</v>
          </cell>
          <cell r="E1057" t="str">
            <v>N/A</v>
          </cell>
          <cell r="F1057" t="str">
            <v>Mínimo</v>
          </cell>
          <cell r="G1057">
            <v>3.0000000000000001E-3</v>
          </cell>
          <cell r="I1057" t="str">
            <v>N/A</v>
          </cell>
          <cell r="J1057" t="str">
            <v>N/A</v>
          </cell>
        </row>
        <row r="1058">
          <cell r="C1058" t="str">
            <v>Fertilizantes</v>
          </cell>
          <cell r="E1058" t="str">
            <v>N/A</v>
          </cell>
          <cell r="F1058" t="str">
            <v>Máximo</v>
          </cell>
          <cell r="G1058">
            <v>0.03</v>
          </cell>
          <cell r="I1058" t="str">
            <v>N/A</v>
          </cell>
          <cell r="J1058" t="str">
            <v>N/A</v>
          </cell>
        </row>
        <row r="1059">
          <cell r="C1059" t="str">
            <v>Fertilizantes</v>
          </cell>
          <cell r="E1059" t="str">
            <v>N/A</v>
          </cell>
          <cell r="F1059" t="str">
            <v>Default</v>
          </cell>
          <cell r="G1059">
            <v>0.1</v>
          </cell>
          <cell r="I1059" t="str">
            <v>N/A</v>
          </cell>
          <cell r="J1059" t="str">
            <v>N/A</v>
          </cell>
        </row>
        <row r="1060">
          <cell r="C1060" t="str">
            <v>Fertilizantes</v>
          </cell>
          <cell r="E1060" t="str">
            <v>N/A</v>
          </cell>
          <cell r="F1060" t="str">
            <v>Mínimo</v>
          </cell>
          <cell r="G1060">
            <v>0.03</v>
          </cell>
          <cell r="I1060" t="str">
            <v>N/A</v>
          </cell>
          <cell r="J1060" t="str">
            <v>N/A</v>
          </cell>
        </row>
        <row r="1061">
          <cell r="C1061" t="str">
            <v>Fertilizantes</v>
          </cell>
          <cell r="E1061" t="str">
            <v>N/A</v>
          </cell>
          <cell r="F1061" t="str">
            <v>Máximo</v>
          </cell>
          <cell r="G1061">
            <v>0.3</v>
          </cell>
          <cell r="I1061" t="str">
            <v>N/A</v>
          </cell>
          <cell r="J1061" t="str">
            <v>N/A</v>
          </cell>
        </row>
        <row r="1062">
          <cell r="C1062" t="str">
            <v>Fertilizantes</v>
          </cell>
          <cell r="E1062" t="str">
            <v>N/A</v>
          </cell>
          <cell r="F1062" t="str">
            <v>Default</v>
          </cell>
          <cell r="G1062">
            <v>0.01</v>
          </cell>
          <cell r="I1062" t="str">
            <v>N/A</v>
          </cell>
          <cell r="J1062" t="str">
            <v>N/A</v>
          </cell>
        </row>
        <row r="1063">
          <cell r="C1063" t="str">
            <v>Fertilizantes</v>
          </cell>
          <cell r="E1063" t="str">
            <v>N/A</v>
          </cell>
          <cell r="F1063" t="str">
            <v>Mínimo</v>
          </cell>
          <cell r="G1063">
            <v>2E-3</v>
          </cell>
          <cell r="I1063" t="str">
            <v>N/A</v>
          </cell>
          <cell r="J1063" t="str">
            <v>N/A</v>
          </cell>
        </row>
        <row r="1064">
          <cell r="C1064" t="str">
            <v>Fertilizantes</v>
          </cell>
          <cell r="E1064" t="str">
            <v>N/A</v>
          </cell>
          <cell r="F1064" t="str">
            <v>Máximo</v>
          </cell>
          <cell r="G1064">
            <v>0.05</v>
          </cell>
          <cell r="I1064" t="str">
            <v>N/A</v>
          </cell>
          <cell r="J1064" t="str">
            <v>N/A</v>
          </cell>
        </row>
        <row r="1065">
          <cell r="C1065" t="str">
            <v>Fertilizantes</v>
          </cell>
          <cell r="E1065" t="str">
            <v>N/A</v>
          </cell>
          <cell r="F1065" t="str">
            <v>Default</v>
          </cell>
          <cell r="G1065">
            <v>0.3</v>
          </cell>
          <cell r="I1065" t="str">
            <v>N/A</v>
          </cell>
          <cell r="J1065" t="str">
            <v>N/A</v>
          </cell>
        </row>
        <row r="1066">
          <cell r="C1066" t="str">
            <v>Fertilizantes</v>
          </cell>
          <cell r="E1066" t="str">
            <v>N/A</v>
          </cell>
          <cell r="F1066" t="str">
            <v>Mínimo</v>
          </cell>
          <cell r="G1066">
            <v>0.1</v>
          </cell>
          <cell r="I1066" t="str">
            <v>N/A</v>
          </cell>
          <cell r="J1066" t="str">
            <v>N/A</v>
          </cell>
        </row>
        <row r="1067">
          <cell r="C1067" t="str">
            <v>Fertilizantes</v>
          </cell>
          <cell r="E1067" t="str">
            <v>N/A</v>
          </cell>
          <cell r="F1067" t="str">
            <v>Máximo</v>
          </cell>
          <cell r="G1067">
            <v>0.8</v>
          </cell>
          <cell r="I1067" t="str">
            <v>N/A</v>
          </cell>
          <cell r="J1067" t="str">
            <v>N/A</v>
          </cell>
        </row>
        <row r="1068">
          <cell r="C1068" t="str">
            <v>Fertilizantes</v>
          </cell>
          <cell r="E1068" t="str">
            <v>N/A</v>
          </cell>
          <cell r="F1068" t="str">
            <v>Default</v>
          </cell>
          <cell r="G1068">
            <v>7.4999999999999997E-3</v>
          </cell>
          <cell r="I1068" t="str">
            <v>N/A</v>
          </cell>
          <cell r="J1068" t="str">
            <v>N/A</v>
          </cell>
        </row>
        <row r="1069">
          <cell r="C1069" t="str">
            <v>Fertilizantes</v>
          </cell>
          <cell r="E1069" t="str">
            <v>N/A</v>
          </cell>
          <cell r="F1069" t="str">
            <v>Mínimo</v>
          </cell>
          <cell r="G1069">
            <v>5.0000000000000001E-4</v>
          </cell>
          <cell r="I1069" t="str">
            <v>N/A</v>
          </cell>
          <cell r="J1069" t="str">
            <v>N/A</v>
          </cell>
        </row>
        <row r="1070">
          <cell r="C1070" t="str">
            <v>Fertilizantes</v>
          </cell>
          <cell r="E1070" t="str">
            <v>N/A</v>
          </cell>
          <cell r="F1070" t="str">
            <v>Máximo</v>
          </cell>
          <cell r="G1070">
            <v>2.5000000000000001E-2</v>
          </cell>
          <cell r="I1070" t="str">
            <v>N/A</v>
          </cell>
          <cell r="J1070" t="str">
            <v>N/A</v>
          </cell>
        </row>
        <row r="1071">
          <cell r="C1071" t="str">
            <v>Fertilizantes</v>
          </cell>
          <cell r="E1071" t="str">
            <v>N/A</v>
          </cell>
          <cell r="F1071" t="str">
            <v>Default</v>
          </cell>
          <cell r="G1071">
            <v>1.325E-2</v>
          </cell>
          <cell r="I1071" t="str">
            <v>kg N₂O</v>
          </cell>
          <cell r="J1071" t="str">
            <v>kg N</v>
          </cell>
        </row>
        <row r="1072">
          <cell r="C1072" t="str">
            <v>Fertilizantes</v>
          </cell>
          <cell r="E1072" t="str">
            <v>N/A</v>
          </cell>
          <cell r="F1072" t="str">
            <v>Mínimo</v>
          </cell>
          <cell r="G1072">
            <v>-0.76528301886792449</v>
          </cell>
          <cell r="I1072" t="str">
            <v>kg N₂O</v>
          </cell>
          <cell r="J1072" t="str">
            <v>kg N</v>
          </cell>
        </row>
        <row r="1073">
          <cell r="C1073" t="str">
            <v>Fertilizantes</v>
          </cell>
          <cell r="E1073" t="str">
            <v>N/A</v>
          </cell>
          <cell r="F1073" t="str">
            <v>Máximo</v>
          </cell>
          <cell r="G1073">
            <v>3.9056603773584908</v>
          </cell>
          <cell r="I1073" t="str">
            <v>kg N₂O</v>
          </cell>
          <cell r="J1073" t="str">
            <v>kg N</v>
          </cell>
        </row>
        <row r="1074">
          <cell r="C1074" t="str">
            <v>Gerenciamento de Resíduos</v>
          </cell>
          <cell r="E1074" t="str">
            <v>N/A</v>
          </cell>
          <cell r="F1074" t="str">
            <v>Default</v>
          </cell>
          <cell r="G1074">
            <v>10</v>
          </cell>
          <cell r="I1074" t="str">
            <v>g CH₄</v>
          </cell>
          <cell r="J1074" t="str">
            <v>kg resíduo</v>
          </cell>
        </row>
        <row r="1075">
          <cell r="C1075" t="str">
            <v>Gerenciamento de Resíduos</v>
          </cell>
          <cell r="E1075" t="str">
            <v>N/A</v>
          </cell>
          <cell r="F1075" t="str">
            <v>Mínimo</v>
          </cell>
          <cell r="G1075">
            <v>0.08</v>
          </cell>
          <cell r="I1075" t="str">
            <v>g CH₄</v>
          </cell>
          <cell r="J1075" t="str">
            <v>kg resíduo</v>
          </cell>
        </row>
        <row r="1076">
          <cell r="C1076" t="str">
            <v>Gerenciamento de Resíduos</v>
          </cell>
          <cell r="E1076" t="str">
            <v>N/A</v>
          </cell>
          <cell r="F1076" t="str">
            <v>Máximo</v>
          </cell>
          <cell r="G1076">
            <v>20</v>
          </cell>
          <cell r="I1076" t="str">
            <v>g CH₄</v>
          </cell>
          <cell r="J1076" t="str">
            <v>kg resíduo</v>
          </cell>
        </row>
        <row r="1077">
          <cell r="C1077" t="str">
            <v>Gerenciamento de Resíduos</v>
          </cell>
          <cell r="E1077" t="str">
            <v>N/A</v>
          </cell>
          <cell r="F1077" t="str">
            <v>Default</v>
          </cell>
          <cell r="G1077">
            <v>0.6</v>
          </cell>
          <cell r="I1077" t="str">
            <v>g N₂O</v>
          </cell>
          <cell r="J1077" t="str">
            <v>kg resíduo</v>
          </cell>
        </row>
        <row r="1078">
          <cell r="C1078" t="str">
            <v>Gerenciamento de Resíduos</v>
          </cell>
          <cell r="E1078" t="str">
            <v>N/A</v>
          </cell>
          <cell r="F1078" t="str">
            <v>Mínimo</v>
          </cell>
          <cell r="G1078">
            <v>0.2</v>
          </cell>
          <cell r="I1078" t="str">
            <v>g N₂O</v>
          </cell>
          <cell r="J1078" t="str">
            <v>kg resíduo</v>
          </cell>
        </row>
        <row r="1079">
          <cell r="C1079" t="str">
            <v>Gerenciamento de Resíduos</v>
          </cell>
          <cell r="E1079" t="str">
            <v>N/A</v>
          </cell>
          <cell r="F1079" t="str">
            <v>Máximo</v>
          </cell>
          <cell r="G1079">
            <v>1.6</v>
          </cell>
          <cell r="I1079" t="str">
            <v>g N₂O</v>
          </cell>
          <cell r="J1079" t="str">
            <v>kg resíduo</v>
          </cell>
        </row>
        <row r="1080">
          <cell r="C1080" t="str">
            <v>Gerenciamento de Resíduos</v>
          </cell>
          <cell r="E1080" t="str">
            <v>N/A</v>
          </cell>
          <cell r="F1080" t="str">
            <v>Mínimo</v>
          </cell>
          <cell r="G1080">
            <v>0</v>
          </cell>
          <cell r="I1080" t="str">
            <v>kg CO₂</v>
          </cell>
          <cell r="J1080" t="str">
            <v>t resíduo</v>
          </cell>
        </row>
        <row r="1081">
          <cell r="C1081" t="str">
            <v>Gerenciamento de Resíduos</v>
          </cell>
          <cell r="E1081" t="str">
            <v>N/A</v>
          </cell>
          <cell r="F1081" t="str">
            <v>Máximo</v>
          </cell>
          <cell r="G1081">
            <v>0</v>
          </cell>
          <cell r="I1081" t="str">
            <v>kg CO₂</v>
          </cell>
          <cell r="J1081" t="str">
            <v>t resíduo</v>
          </cell>
        </row>
        <row r="1082">
          <cell r="C1082" t="str">
            <v>Gerenciamento de Resíduos</v>
          </cell>
          <cell r="E1082" t="str">
            <v>N/A</v>
          </cell>
          <cell r="F1082" t="str">
            <v>Mínimo</v>
          </cell>
          <cell r="G1082">
            <v>7.0000000000000009</v>
          </cell>
          <cell r="I1082" t="str">
            <v>kg CH₄</v>
          </cell>
          <cell r="J1082" t="str">
            <v>t resíduo</v>
          </cell>
        </row>
        <row r="1083">
          <cell r="C1083" t="str">
            <v>Gerenciamento de Resíduos</v>
          </cell>
          <cell r="E1083" t="str">
            <v>N/A</v>
          </cell>
          <cell r="F1083" t="str">
            <v>Máximo</v>
          </cell>
          <cell r="G1083">
            <v>1998.9999999999998</v>
          </cell>
          <cell r="I1083" t="str">
            <v>kg CH₄</v>
          </cell>
          <cell r="J1083" t="str">
            <v>t resíduo</v>
          </cell>
        </row>
        <row r="1084">
          <cell r="C1084" t="str">
            <v>Gerenciamento de Resíduos</v>
          </cell>
          <cell r="E1084" t="str">
            <v>N/A</v>
          </cell>
          <cell r="F1084" t="str">
            <v>Mínimo</v>
          </cell>
          <cell r="G1084">
            <v>1</v>
          </cell>
          <cell r="I1084" t="str">
            <v>kg N₂O</v>
          </cell>
          <cell r="J1084" t="str">
            <v>t resíduo</v>
          </cell>
        </row>
        <row r="1085">
          <cell r="C1085" t="str">
            <v>Gerenciamento de Resíduos</v>
          </cell>
          <cell r="E1085" t="str">
            <v>N/A</v>
          </cell>
          <cell r="F1085" t="str">
            <v>Máximo</v>
          </cell>
          <cell r="G1085">
            <v>15</v>
          </cell>
          <cell r="I1085" t="str">
            <v>kg N₂O</v>
          </cell>
          <cell r="J1085" t="str">
            <v>t resíduo</v>
          </cell>
        </row>
        <row r="1086">
          <cell r="C1086" t="str">
            <v>Gerenciamento de Resíduos</v>
          </cell>
          <cell r="E1086" t="str">
            <v>Taxa de Geração de Metano</v>
          </cell>
          <cell r="F1086" t="str">
            <v>Default</v>
          </cell>
          <cell r="G1086">
            <v>0.4</v>
          </cell>
          <cell r="I1086" t="str">
            <v>N/A</v>
          </cell>
          <cell r="J1086" t="str">
            <v>N/A</v>
          </cell>
        </row>
        <row r="1087">
          <cell r="C1087" t="str">
            <v>Gerenciamento de Resíduos</v>
          </cell>
          <cell r="E1087" t="str">
            <v>Taxa de Geração de Metano</v>
          </cell>
          <cell r="F1087" t="str">
            <v>Mínimo</v>
          </cell>
          <cell r="G1087">
            <v>0.17</v>
          </cell>
          <cell r="I1087" t="str">
            <v>N/A</v>
          </cell>
          <cell r="J1087" t="str">
            <v>N/A</v>
          </cell>
        </row>
        <row r="1088">
          <cell r="C1088" t="str">
            <v>Gerenciamento de Resíduos</v>
          </cell>
          <cell r="E1088" t="str">
            <v>Taxa de Geração de Metano</v>
          </cell>
          <cell r="F1088" t="str">
            <v>Máximo</v>
          </cell>
          <cell r="G1088">
            <v>0.7</v>
          </cell>
          <cell r="I1088" t="str">
            <v>N/A</v>
          </cell>
          <cell r="J1088" t="str">
            <v>N/A</v>
          </cell>
        </row>
        <row r="1089">
          <cell r="C1089" t="str">
            <v>Gerenciamento de Resíduos</v>
          </cell>
          <cell r="E1089" t="str">
            <v>Conteúdo de Carbono Orgânico Dissolvido</v>
          </cell>
          <cell r="F1089" t="str">
            <v>Default</v>
          </cell>
          <cell r="G1089">
            <v>0.5</v>
          </cell>
          <cell r="I1089" t="str">
            <v>N/A</v>
          </cell>
          <cell r="J1089" t="str">
            <v>N/A</v>
          </cell>
        </row>
        <row r="1090">
          <cell r="C1090" t="str">
            <v>Gerenciamento de Resíduos</v>
          </cell>
          <cell r="E1090" t="str">
            <v>Conteúdo de Carbono Orgânico Dissolvido</v>
          </cell>
          <cell r="F1090" t="str">
            <v>Mínimo</v>
          </cell>
          <cell r="G1090">
            <v>0.4</v>
          </cell>
          <cell r="I1090" t="str">
            <v>N/A</v>
          </cell>
          <cell r="J1090" t="str">
            <v>N/A</v>
          </cell>
        </row>
        <row r="1091">
          <cell r="C1091" t="str">
            <v>Gerenciamento de Resíduos</v>
          </cell>
          <cell r="E1091" t="str">
            <v>Conteúdo de Carbono Orgânico Dissolvido</v>
          </cell>
          <cell r="F1091" t="str">
            <v>Máximo</v>
          </cell>
          <cell r="G1091">
            <v>0.6</v>
          </cell>
          <cell r="I1091" t="str">
            <v>N/A</v>
          </cell>
          <cell r="J1091" t="str">
            <v>N/A</v>
          </cell>
        </row>
        <row r="1092">
          <cell r="C1092" t="str">
            <v>Gerenciamento de Resíduos</v>
          </cell>
          <cell r="E1092" t="str">
            <v>Fração do volume de CH4 no Gás de Aterro</v>
          </cell>
          <cell r="F1092" t="str">
            <v>Default</v>
          </cell>
          <cell r="G1092">
            <v>0.5</v>
          </cell>
          <cell r="I1092" t="str">
            <v>N/A</v>
          </cell>
          <cell r="J1092" t="str">
            <v>N/A</v>
          </cell>
        </row>
        <row r="1093">
          <cell r="C1093" t="str">
            <v>Gerenciamento de Resíduos</v>
          </cell>
          <cell r="E1093" t="str">
            <v>Fração do volume de CH4 no Gás de Aterro</v>
          </cell>
          <cell r="F1093" t="str">
            <v>Mínimo</v>
          </cell>
          <cell r="G1093">
            <v>0.47499999999999998</v>
          </cell>
          <cell r="I1093" t="str">
            <v>N/A</v>
          </cell>
          <cell r="J1093" t="str">
            <v>N/A</v>
          </cell>
        </row>
        <row r="1094">
          <cell r="C1094" t="str">
            <v>Gerenciamento de Resíduos</v>
          </cell>
          <cell r="E1094" t="str">
            <v>Fração do volume de CH4 no Gás de Aterro</v>
          </cell>
          <cell r="F1094" t="str">
            <v>Máximo</v>
          </cell>
          <cell r="G1094">
            <v>0.52500000000000002</v>
          </cell>
          <cell r="I1094" t="str">
            <v>N/A</v>
          </cell>
          <cell r="J1094" t="str">
            <v>N/A</v>
          </cell>
        </row>
        <row r="1095">
          <cell r="C1095" t="str">
            <v>Gerenciamento de Resíduos</v>
          </cell>
          <cell r="E1095" t="str">
            <v>Conteúdo de COD</v>
          </cell>
          <cell r="F1095" t="str">
            <v>Default</v>
          </cell>
          <cell r="G1095">
            <v>0.15</v>
          </cell>
          <cell r="I1095" t="str">
            <v>N/A</v>
          </cell>
          <cell r="J1095" t="str">
            <v>N/A</v>
          </cell>
        </row>
        <row r="1096">
          <cell r="C1096" t="str">
            <v>Gerenciamento de Resíduos</v>
          </cell>
          <cell r="E1096" t="str">
            <v>Conteúdo de COD</v>
          </cell>
          <cell r="F1096" t="str">
            <v>Mínimo</v>
          </cell>
          <cell r="G1096">
            <v>0.12</v>
          </cell>
          <cell r="I1096" t="str">
            <v>N/A</v>
          </cell>
          <cell r="J1096" t="str">
            <v>N/A</v>
          </cell>
        </row>
        <row r="1097">
          <cell r="C1097" t="str">
            <v>Gerenciamento de Resíduos</v>
          </cell>
          <cell r="E1097" t="str">
            <v>Conteúdo de COD</v>
          </cell>
          <cell r="F1097" t="str">
            <v>Máximo</v>
          </cell>
          <cell r="G1097">
            <v>0.18</v>
          </cell>
          <cell r="I1097" t="str">
            <v>N/A</v>
          </cell>
          <cell r="J1097" t="str">
            <v>N/A</v>
          </cell>
        </row>
        <row r="1098">
          <cell r="C1098" t="str">
            <v>Gerenciamento de Resíduos</v>
          </cell>
          <cell r="E1098" t="str">
            <v>Fator de Correção do Metano</v>
          </cell>
          <cell r="F1098" t="str">
            <v>Default</v>
          </cell>
          <cell r="G1098">
            <v>0.8</v>
          </cell>
          <cell r="I1098" t="str">
            <v>N/A</v>
          </cell>
          <cell r="J1098" t="str">
            <v>N/A</v>
          </cell>
        </row>
        <row r="1099">
          <cell r="C1099" t="str">
            <v>Gerenciamento de Resíduos</v>
          </cell>
          <cell r="E1099" t="str">
            <v>Fator de Correção do Metano</v>
          </cell>
          <cell r="F1099" t="str">
            <v>Mínimo</v>
          </cell>
          <cell r="G1099">
            <v>0.64000000000000012</v>
          </cell>
          <cell r="I1099" t="str">
            <v>N/A</v>
          </cell>
          <cell r="J1099" t="str">
            <v>N/A</v>
          </cell>
        </row>
        <row r="1100">
          <cell r="C1100" t="str">
            <v>Gerenciamento de Resíduos</v>
          </cell>
          <cell r="E1100" t="str">
            <v>Fator de Correção do Metano</v>
          </cell>
          <cell r="F1100" t="str">
            <v>Máximo</v>
          </cell>
          <cell r="G1100">
            <v>0.96</v>
          </cell>
          <cell r="I1100" t="str">
            <v>N/A</v>
          </cell>
          <cell r="J1100" t="str">
            <v>N/A</v>
          </cell>
        </row>
        <row r="1101">
          <cell r="C1101" t="str">
            <v>Gerenciamento de Resíduos</v>
          </cell>
          <cell r="E1101" t="str">
            <v>Total</v>
          </cell>
          <cell r="F1101" t="str">
            <v>Default</v>
          </cell>
          <cell r="G1101">
            <v>9.8903986189308197E-3</v>
          </cell>
          <cell r="I1101" t="str">
            <v>kg CH₄</v>
          </cell>
          <cell r="J1101" t="str">
            <v>kg resíduo</v>
          </cell>
        </row>
        <row r="1102">
          <cell r="C1102" t="str">
            <v>Gerenciamento de Resíduos</v>
          </cell>
          <cell r="E1102" t="str">
            <v>Total</v>
          </cell>
          <cell r="F1102" t="str">
            <v>Mínimo</v>
          </cell>
          <cell r="G1102">
            <v>-0.76934771952880321</v>
          </cell>
          <cell r="I1102" t="str">
            <v>kg CH₄</v>
          </cell>
          <cell r="J1102" t="str">
            <v>kg resíduo</v>
          </cell>
        </row>
        <row r="1103">
          <cell r="C1103" t="str">
            <v>Gerenciamento de Resíduos</v>
          </cell>
          <cell r="E1103" t="str">
            <v>Total</v>
          </cell>
          <cell r="F1103" t="str">
            <v>Máximo</v>
          </cell>
          <cell r="G1103">
            <v>1.7705525125728665</v>
          </cell>
          <cell r="I1103" t="str">
            <v>kg CH₄</v>
          </cell>
          <cell r="J1103" t="str">
            <v>kg resíduo</v>
          </cell>
        </row>
        <row r="1104">
          <cell r="C1104" t="str">
            <v>Gerenciamento de Resíduos</v>
          </cell>
          <cell r="E1104" t="str">
            <v>N/A</v>
          </cell>
          <cell r="F1104" t="str">
            <v>Mínimo</v>
          </cell>
          <cell r="G1104">
            <v>-0.2</v>
          </cell>
          <cell r="I1104" t="str">
            <v>kg CO₂</v>
          </cell>
          <cell r="J1104" t="str">
            <v>kg material</v>
          </cell>
        </row>
        <row r="1105">
          <cell r="C1105" t="str">
            <v>Gerenciamento de Resíduos</v>
          </cell>
          <cell r="E1105" t="str">
            <v>N/A</v>
          </cell>
          <cell r="F1105" t="str">
            <v>Máximo</v>
          </cell>
          <cell r="G1105">
            <v>0.2</v>
          </cell>
          <cell r="I1105" t="str">
            <v>kg CO₂</v>
          </cell>
          <cell r="J1105" t="str">
            <v>kg material</v>
          </cell>
        </row>
        <row r="1106">
          <cell r="C1106" t="str">
            <v>Viagens Aéreas</v>
          </cell>
          <cell r="E1106" t="str">
            <v>N/A</v>
          </cell>
          <cell r="F1106" t="str">
            <v>Mínimo</v>
          </cell>
          <cell r="G1106">
            <v>-0.45</v>
          </cell>
          <cell r="I1106" t="str">
            <v>kg CH₄</v>
          </cell>
          <cell r="J1106" t="str">
            <v>p-km</v>
          </cell>
        </row>
        <row r="1107">
          <cell r="C1107" t="str">
            <v>Viagens Aéreas</v>
          </cell>
          <cell r="E1107" t="str">
            <v>N/A</v>
          </cell>
          <cell r="F1107" t="str">
            <v>Máximo</v>
          </cell>
          <cell r="G1107">
            <v>0.45</v>
          </cell>
          <cell r="I1107" t="str">
            <v>kg CH₄</v>
          </cell>
          <cell r="J1107" t="str">
            <v>p-km</v>
          </cell>
        </row>
        <row r="1108">
          <cell r="C1108" t="str">
            <v>Viagens Aéreas</v>
          </cell>
          <cell r="E1108" t="str">
            <v>N/A</v>
          </cell>
          <cell r="F1108" t="str">
            <v>Mínimo</v>
          </cell>
          <cell r="G1108">
            <v>-0.45</v>
          </cell>
          <cell r="I1108" t="str">
            <v>kg CO₂</v>
          </cell>
          <cell r="J1108" t="str">
            <v>p-km</v>
          </cell>
        </row>
        <row r="1109">
          <cell r="C1109" t="str">
            <v>Viagens Aéreas</v>
          </cell>
          <cell r="E1109" t="str">
            <v>N/A</v>
          </cell>
          <cell r="F1109" t="str">
            <v>Máximo</v>
          </cell>
          <cell r="G1109">
            <v>0.45</v>
          </cell>
          <cell r="I1109" t="str">
            <v>kg CO₂</v>
          </cell>
          <cell r="J1109" t="str">
            <v>p-km</v>
          </cell>
        </row>
        <row r="1110">
          <cell r="C1110" t="str">
            <v>Viagens Aéreas</v>
          </cell>
          <cell r="E1110" t="str">
            <v>N/A</v>
          </cell>
          <cell r="F1110" t="str">
            <v>Mínimo</v>
          </cell>
          <cell r="G1110">
            <v>-0.45</v>
          </cell>
          <cell r="I1110" t="str">
            <v>kg N₂O</v>
          </cell>
          <cell r="J1110" t="str">
            <v>p-km</v>
          </cell>
        </row>
        <row r="1111">
          <cell r="C1111" t="str">
            <v>Viagens Aéreas</v>
          </cell>
          <cell r="E1111" t="str">
            <v>N/A</v>
          </cell>
          <cell r="F1111" t="str">
            <v>Máximo</v>
          </cell>
          <cell r="G1111">
            <v>0.45</v>
          </cell>
          <cell r="I1111" t="str">
            <v>kg N₂O</v>
          </cell>
          <cell r="J1111" t="str">
            <v>p-km</v>
          </cell>
        </row>
        <row r="1112">
          <cell r="C1112" t="str">
            <v>Fontes Estacionárias</v>
          </cell>
          <cell r="E1112" t="str">
            <v>Comercial e Institucional</v>
          </cell>
          <cell r="F1112" t="str">
            <v>Mínimo</v>
          </cell>
          <cell r="G1112">
            <v>72.599999999999994</v>
          </cell>
          <cell r="I1112" t="str">
            <v>kg CO₂</v>
          </cell>
          <cell r="J1112" t="str">
            <v>GJ</v>
          </cell>
        </row>
        <row r="1113">
          <cell r="C1113" t="str">
            <v>Fontes Estacionárias</v>
          </cell>
          <cell r="E1113" t="str">
            <v>Comercial e Institucional</v>
          </cell>
          <cell r="F1113" t="str">
            <v>Máximo</v>
          </cell>
          <cell r="G1113">
            <v>74.8</v>
          </cell>
          <cell r="I1113" t="str">
            <v>kg CO₂</v>
          </cell>
          <cell r="J1113" t="str">
            <v>GJ</v>
          </cell>
        </row>
        <row r="1114">
          <cell r="C1114" t="str">
            <v>Fontes Estacionárias</v>
          </cell>
          <cell r="E1114" t="str">
            <v>Comercial e Institucional</v>
          </cell>
          <cell r="F1114" t="str">
            <v>Mínimo</v>
          </cell>
          <cell r="G1114">
            <v>72.599999999999994</v>
          </cell>
          <cell r="I1114" t="str">
            <v>kg CO₂</v>
          </cell>
          <cell r="J1114" t="str">
            <v>GJ</v>
          </cell>
        </row>
        <row r="1115">
          <cell r="C1115" t="str">
            <v>Fontes Estacionárias</v>
          </cell>
          <cell r="E1115" t="str">
            <v>Comercial e Institucional</v>
          </cell>
          <cell r="F1115" t="str">
            <v>Máximo</v>
          </cell>
          <cell r="G1115">
            <v>74.8</v>
          </cell>
          <cell r="I1115" t="str">
            <v>kg CO₂</v>
          </cell>
          <cell r="J1115" t="str">
            <v>GJ</v>
          </cell>
        </row>
        <row r="1116">
          <cell r="C1116" t="str">
            <v>Fontes Estacionárias</v>
          </cell>
          <cell r="E1116" t="str">
            <v>Comercial e Institucional</v>
          </cell>
          <cell r="F1116" t="str">
            <v>Mínimo</v>
          </cell>
          <cell r="G1116">
            <v>54.3</v>
          </cell>
          <cell r="I1116" t="str">
            <v>kg CO₂</v>
          </cell>
          <cell r="J1116" t="str">
            <v>GJ</v>
          </cell>
        </row>
        <row r="1117">
          <cell r="C1117" t="str">
            <v>Fontes Estacionárias</v>
          </cell>
          <cell r="E1117" t="str">
            <v>Comercial e Institucional</v>
          </cell>
          <cell r="F1117" t="str">
            <v>Máximo</v>
          </cell>
          <cell r="G1117">
            <v>58.3</v>
          </cell>
          <cell r="I1117" t="str">
            <v>kg CO₂</v>
          </cell>
          <cell r="J1117" t="str">
            <v>GJ</v>
          </cell>
        </row>
        <row r="1118">
          <cell r="C1118" t="str">
            <v>Fontes Estacionárias</v>
          </cell>
          <cell r="E1118" t="str">
            <v>Comercial e Institucional</v>
          </cell>
          <cell r="F1118" t="str">
            <v>Mínimo</v>
          </cell>
          <cell r="G1118">
            <v>61.6</v>
          </cell>
          <cell r="I1118" t="str">
            <v>kg CO₂</v>
          </cell>
          <cell r="J1118" t="str">
            <v>GJ</v>
          </cell>
        </row>
        <row r="1119">
          <cell r="C1119" t="str">
            <v>Fontes Estacionárias</v>
          </cell>
          <cell r="E1119" t="str">
            <v>Comercial e Institucional</v>
          </cell>
          <cell r="F1119" t="str">
            <v>Máximo</v>
          </cell>
          <cell r="G1119">
            <v>65.599999999999994</v>
          </cell>
          <cell r="I1119" t="str">
            <v>kg CO₂</v>
          </cell>
          <cell r="J1119" t="str">
            <v>GJ</v>
          </cell>
        </row>
        <row r="1120">
          <cell r="C1120" t="str">
            <v>Fontes Estacionárias</v>
          </cell>
          <cell r="E1120" t="str">
            <v>Comercial e Institucional</v>
          </cell>
          <cell r="F1120" t="str">
            <v>Mínimo</v>
          </cell>
          <cell r="G1120">
            <v>54.3</v>
          </cell>
          <cell r="I1120" t="str">
            <v>kg CO₂</v>
          </cell>
          <cell r="J1120" t="str">
            <v>GJ</v>
          </cell>
        </row>
        <row r="1121">
          <cell r="C1121" t="str">
            <v>Fontes Estacionárias</v>
          </cell>
          <cell r="E1121" t="str">
            <v>Comercial e Institucional</v>
          </cell>
          <cell r="F1121" t="str">
            <v>Máximo</v>
          </cell>
          <cell r="G1121">
            <v>58.3</v>
          </cell>
          <cell r="I1121" t="str">
            <v>kg CO₂</v>
          </cell>
          <cell r="J1121" t="str">
            <v>GJ</v>
          </cell>
        </row>
        <row r="1122">
          <cell r="C1122" t="str">
            <v>Fontes Estacionárias</v>
          </cell>
          <cell r="E1122" t="str">
            <v>Comercial e Institucional</v>
          </cell>
          <cell r="F1122" t="str">
            <v>Mínimo</v>
          </cell>
          <cell r="G1122">
            <v>3.0000000000000001E-3</v>
          </cell>
          <cell r="I1122" t="str">
            <v>kg CH₄</v>
          </cell>
          <cell r="J1122" t="str">
            <v>GJ</v>
          </cell>
        </row>
        <row r="1123">
          <cell r="C1123" t="str">
            <v>Fontes Estacionárias</v>
          </cell>
          <cell r="E1123" t="str">
            <v>Comercial e Institucional</v>
          </cell>
          <cell r="F1123" t="str">
            <v>Máximo</v>
          </cell>
          <cell r="G1123">
            <v>0.03</v>
          </cell>
          <cell r="I1123" t="str">
            <v>kg CH₄</v>
          </cell>
          <cell r="J1123" t="str">
            <v>GJ</v>
          </cell>
        </row>
        <row r="1124">
          <cell r="C1124" t="str">
            <v>Fontes Estacionárias</v>
          </cell>
          <cell r="E1124" t="str">
            <v>Comercial e Institucional</v>
          </cell>
          <cell r="F1124" t="str">
            <v>Mínimo</v>
          </cell>
          <cell r="G1124">
            <v>3.0000000000000001E-3</v>
          </cell>
          <cell r="I1124" t="str">
            <v>kg CH₄</v>
          </cell>
          <cell r="J1124" t="str">
            <v>GJ</v>
          </cell>
        </row>
        <row r="1125">
          <cell r="C1125" t="str">
            <v>Fontes Estacionárias</v>
          </cell>
          <cell r="E1125" t="str">
            <v>Comercial e Institucional</v>
          </cell>
          <cell r="F1125" t="str">
            <v>Máximo</v>
          </cell>
          <cell r="G1125">
            <v>0.03</v>
          </cell>
          <cell r="I1125" t="str">
            <v>kg CH₄</v>
          </cell>
          <cell r="J1125" t="str">
            <v>GJ</v>
          </cell>
        </row>
        <row r="1126">
          <cell r="C1126" t="str">
            <v>Fontes Estacionárias</v>
          </cell>
          <cell r="E1126" t="str">
            <v>Comercial e Institucional</v>
          </cell>
          <cell r="F1126" t="str">
            <v>Mínimo</v>
          </cell>
          <cell r="G1126">
            <v>1.5E-3</v>
          </cell>
          <cell r="I1126" t="str">
            <v>kg CH₄</v>
          </cell>
          <cell r="J1126" t="str">
            <v>GJ</v>
          </cell>
        </row>
        <row r="1127">
          <cell r="C1127" t="str">
            <v>Fontes Estacionárias</v>
          </cell>
          <cell r="E1127" t="str">
            <v>Comercial e Institucional</v>
          </cell>
          <cell r="F1127" t="str">
            <v>Máximo</v>
          </cell>
          <cell r="G1127">
            <v>1.4999999999999999E-2</v>
          </cell>
          <cell r="I1127" t="str">
            <v>kg CH₄</v>
          </cell>
          <cell r="J1127" t="str">
            <v>GJ</v>
          </cell>
        </row>
        <row r="1128">
          <cell r="C1128" t="str">
            <v>Fontes Estacionárias</v>
          </cell>
          <cell r="E1128" t="str">
            <v>Comercial e Institucional</v>
          </cell>
          <cell r="F1128" t="str">
            <v>Mínimo</v>
          </cell>
          <cell r="G1128">
            <v>1.5E-3</v>
          </cell>
          <cell r="I1128" t="str">
            <v>kg CH₄</v>
          </cell>
          <cell r="J1128" t="str">
            <v>GJ</v>
          </cell>
        </row>
        <row r="1129">
          <cell r="C1129" t="str">
            <v>Fontes Estacionárias</v>
          </cell>
          <cell r="E1129" t="str">
            <v>Comercial e Institucional</v>
          </cell>
          <cell r="F1129" t="str">
            <v>Máximo</v>
          </cell>
          <cell r="G1129">
            <v>1.4999999999999999E-2</v>
          </cell>
          <cell r="I1129" t="str">
            <v>kg CH₄</v>
          </cell>
          <cell r="J1129" t="str">
            <v>GJ</v>
          </cell>
        </row>
        <row r="1130">
          <cell r="C1130" t="str">
            <v>Fontes Estacionárias</v>
          </cell>
          <cell r="E1130" t="str">
            <v>Comercial e Institucional</v>
          </cell>
          <cell r="F1130" t="str">
            <v>Mínimo</v>
          </cell>
          <cell r="G1130">
            <v>0</v>
          </cell>
          <cell r="I1130" t="str">
            <v>kg CH₄</v>
          </cell>
          <cell r="J1130" t="str">
            <v>GJ</v>
          </cell>
        </row>
        <row r="1131">
          <cell r="C1131" t="str">
            <v>Fontes Estacionárias</v>
          </cell>
          <cell r="E1131" t="str">
            <v>Comercial e Institucional</v>
          </cell>
          <cell r="F1131" t="str">
            <v>Máximo</v>
          </cell>
          <cell r="G1131">
            <v>0</v>
          </cell>
          <cell r="I1131" t="str">
            <v>kg CH₄</v>
          </cell>
          <cell r="J1131" t="str">
            <v>GJ</v>
          </cell>
        </row>
        <row r="1132">
          <cell r="C1132" t="str">
            <v>Fontes Estacionárias</v>
          </cell>
          <cell r="E1132" t="str">
            <v>Comercial e Institucional</v>
          </cell>
          <cell r="F1132" t="str">
            <v>Mínimo</v>
          </cell>
          <cell r="G1132">
            <v>2.0000000000000001E-4</v>
          </cell>
          <cell r="I1132" t="str">
            <v>kg N₂O</v>
          </cell>
          <cell r="J1132" t="str">
            <v>GJ</v>
          </cell>
        </row>
        <row r="1133">
          <cell r="C1133" t="str">
            <v>Fontes Estacionárias</v>
          </cell>
          <cell r="E1133" t="str">
            <v>Comercial e Institucional</v>
          </cell>
          <cell r="F1133" t="str">
            <v>Máximo</v>
          </cell>
          <cell r="G1133">
            <v>2E-3</v>
          </cell>
          <cell r="I1133" t="str">
            <v>kg N₂O</v>
          </cell>
          <cell r="J1133" t="str">
            <v>GJ</v>
          </cell>
        </row>
        <row r="1134">
          <cell r="C1134" t="str">
            <v>Fontes Estacionárias</v>
          </cell>
          <cell r="E1134" t="str">
            <v>Comercial e Institucional</v>
          </cell>
          <cell r="F1134" t="str">
            <v>Mínimo</v>
          </cell>
          <cell r="G1134">
            <v>2.0000000000000001E-4</v>
          </cell>
          <cell r="I1134" t="str">
            <v>kg N₂O</v>
          </cell>
          <cell r="J1134" t="str">
            <v>GJ</v>
          </cell>
        </row>
        <row r="1135">
          <cell r="C1135" t="str">
            <v>Fontes Estacionárias</v>
          </cell>
          <cell r="E1135" t="str">
            <v>Comercial e Institucional</v>
          </cell>
          <cell r="F1135" t="str">
            <v>Máximo</v>
          </cell>
          <cell r="G1135">
            <v>2E-3</v>
          </cell>
          <cell r="I1135" t="str">
            <v>kg N₂O</v>
          </cell>
          <cell r="J1135" t="str">
            <v>GJ</v>
          </cell>
        </row>
        <row r="1136">
          <cell r="C1136" t="str">
            <v>Fontes Estacionárias</v>
          </cell>
          <cell r="E1136" t="str">
            <v>Comercial e Institucional</v>
          </cell>
          <cell r="F1136" t="str">
            <v>Mínimo</v>
          </cell>
          <cell r="G1136">
            <v>2.9999999999999997E-5</v>
          </cell>
          <cell r="I1136" t="str">
            <v>kg N₂O</v>
          </cell>
          <cell r="J1136" t="str">
            <v>GJ</v>
          </cell>
        </row>
        <row r="1137">
          <cell r="C1137" t="str">
            <v>Fontes Estacionárias</v>
          </cell>
          <cell r="E1137" t="str">
            <v>Comercial e Institucional</v>
          </cell>
          <cell r="F1137" t="str">
            <v>Máximo</v>
          </cell>
          <cell r="G1137">
            <v>2.9999999999999997E-4</v>
          </cell>
          <cell r="I1137" t="str">
            <v>kg N₂O</v>
          </cell>
          <cell r="J1137" t="str">
            <v>GJ</v>
          </cell>
        </row>
        <row r="1138">
          <cell r="C1138" t="str">
            <v>Fontes Estacionárias</v>
          </cell>
          <cell r="E1138" t="str">
            <v>Comercial e Institucional</v>
          </cell>
          <cell r="F1138" t="str">
            <v>Mínimo</v>
          </cell>
          <cell r="G1138">
            <v>2.9999999999999997E-5</v>
          </cell>
          <cell r="I1138" t="str">
            <v>kg N₂O</v>
          </cell>
          <cell r="J1138" t="str">
            <v>GJ</v>
          </cell>
        </row>
        <row r="1139">
          <cell r="C1139" t="str">
            <v>Fontes Estacionárias</v>
          </cell>
          <cell r="E1139" t="str">
            <v>Comercial e Institucional</v>
          </cell>
          <cell r="F1139" t="str">
            <v>Máximo</v>
          </cell>
          <cell r="G1139">
            <v>2.9999999999999997E-4</v>
          </cell>
          <cell r="I1139" t="str">
            <v>kg N₂O</v>
          </cell>
          <cell r="J1139" t="str">
            <v>GJ</v>
          </cell>
        </row>
        <row r="1140">
          <cell r="C1140" t="str">
            <v>Fontes Estacionárias</v>
          </cell>
          <cell r="E1140" t="str">
            <v>Comercial e Institucional</v>
          </cell>
          <cell r="F1140" t="str">
            <v>Mínimo</v>
          </cell>
          <cell r="G1140">
            <v>0</v>
          </cell>
          <cell r="I1140" t="str">
            <v>kg N₂O</v>
          </cell>
          <cell r="J1140" t="str">
            <v>GJ</v>
          </cell>
        </row>
        <row r="1141">
          <cell r="C1141" t="str">
            <v>Fontes Estacionárias</v>
          </cell>
          <cell r="E1141" t="str">
            <v>Comercial e Institucional</v>
          </cell>
          <cell r="F1141" t="str">
            <v>Máximo</v>
          </cell>
          <cell r="G1141">
            <v>0</v>
          </cell>
          <cell r="I1141" t="str">
            <v>kg N₂O</v>
          </cell>
          <cell r="J1141" t="str">
            <v>GJ</v>
          </cell>
        </row>
        <row r="1142">
          <cell r="C1142" t="str">
            <v>Fontes Estacionárias</v>
          </cell>
          <cell r="E1142" t="str">
            <v>Comercial e Institucional</v>
          </cell>
          <cell r="F1142" t="str">
            <v>Default</v>
          </cell>
          <cell r="G1142">
            <v>74.099999999999994</v>
          </cell>
          <cell r="I1142" t="str">
            <v>kg CO₂</v>
          </cell>
          <cell r="J1142" t="str">
            <v>GJ</v>
          </cell>
        </row>
        <row r="1143">
          <cell r="C1143" t="str">
            <v>Fontes Estacionárias</v>
          </cell>
          <cell r="E1143" t="str">
            <v>Comercial e Institucional</v>
          </cell>
          <cell r="F1143" t="str">
            <v>Default</v>
          </cell>
          <cell r="G1143">
            <v>74.099999999999994</v>
          </cell>
          <cell r="I1143" t="str">
            <v>kg CO₂</v>
          </cell>
          <cell r="J1143" t="str">
            <v>GJ</v>
          </cell>
        </row>
        <row r="1144">
          <cell r="C1144" t="str">
            <v>Fontes Estacionárias</v>
          </cell>
          <cell r="E1144" t="str">
            <v>Comercial e Institucional</v>
          </cell>
          <cell r="F1144" t="str">
            <v>Default</v>
          </cell>
          <cell r="G1144">
            <v>56.1</v>
          </cell>
          <cell r="I1144" t="str">
            <v>kg CO₂</v>
          </cell>
          <cell r="J1144" t="str">
            <v>GJ</v>
          </cell>
        </row>
        <row r="1145">
          <cell r="C1145" t="str">
            <v>Fontes Estacionárias</v>
          </cell>
          <cell r="E1145" t="str">
            <v>Comercial e Institucional</v>
          </cell>
          <cell r="F1145" t="str">
            <v>Default</v>
          </cell>
          <cell r="G1145">
            <v>63.1</v>
          </cell>
          <cell r="I1145" t="str">
            <v>kg CO₂</v>
          </cell>
          <cell r="J1145" t="str">
            <v>GJ</v>
          </cell>
        </row>
        <row r="1146">
          <cell r="C1146" t="str">
            <v>Fontes Estacionárias</v>
          </cell>
          <cell r="E1146" t="str">
            <v>Comercial e Institucional</v>
          </cell>
          <cell r="F1146" t="str">
            <v>Default</v>
          </cell>
          <cell r="G1146">
            <v>56.1</v>
          </cell>
          <cell r="I1146" t="str">
            <v>kg CO₂</v>
          </cell>
          <cell r="J1146" t="str">
            <v>GJ</v>
          </cell>
        </row>
        <row r="1147">
          <cell r="C1147" t="str">
            <v>Fontes Estacionárias</v>
          </cell>
          <cell r="E1147" t="str">
            <v>Comercial e Institucional</v>
          </cell>
          <cell r="F1147" t="str">
            <v>Default</v>
          </cell>
          <cell r="G1147">
            <v>0.01</v>
          </cell>
          <cell r="I1147" t="str">
            <v>kg CH₄</v>
          </cell>
          <cell r="J1147" t="str">
            <v>GJ</v>
          </cell>
        </row>
        <row r="1148">
          <cell r="C1148" t="str">
            <v>Fontes Estacionárias</v>
          </cell>
          <cell r="E1148" t="str">
            <v>Comercial e Institucional</v>
          </cell>
          <cell r="F1148" t="str">
            <v>Default</v>
          </cell>
          <cell r="G1148">
            <v>0.01</v>
          </cell>
          <cell r="I1148" t="str">
            <v>kg CH₄</v>
          </cell>
          <cell r="J1148" t="str">
            <v>GJ</v>
          </cell>
        </row>
        <row r="1149">
          <cell r="C1149" t="str">
            <v>Fontes Estacionárias</v>
          </cell>
          <cell r="E1149" t="str">
            <v>Comercial e Institucional</v>
          </cell>
          <cell r="F1149" t="str">
            <v>Default</v>
          </cell>
          <cell r="G1149">
            <v>5.0000000000000001E-3</v>
          </cell>
          <cell r="I1149" t="str">
            <v>kg CH₄</v>
          </cell>
          <cell r="J1149" t="str">
            <v>GJ</v>
          </cell>
        </row>
        <row r="1150">
          <cell r="C1150" t="str">
            <v>Fontes Estacionárias</v>
          </cell>
          <cell r="E1150" t="str">
            <v>Comercial e Institucional</v>
          </cell>
          <cell r="F1150" t="str">
            <v>Default</v>
          </cell>
          <cell r="G1150">
            <v>5.0000000000000001E-3</v>
          </cell>
          <cell r="I1150" t="str">
            <v>kg CH₄</v>
          </cell>
          <cell r="J1150" t="str">
            <v>GJ</v>
          </cell>
        </row>
        <row r="1151">
          <cell r="C1151" t="str">
            <v>Fontes Estacionárias</v>
          </cell>
          <cell r="E1151" t="str">
            <v>Comercial e Institucional</v>
          </cell>
          <cell r="F1151" t="str">
            <v>Default</v>
          </cell>
          <cell r="G1151">
            <v>0</v>
          </cell>
          <cell r="I1151" t="str">
            <v>kg CH₄</v>
          </cell>
          <cell r="J1151" t="str">
            <v>GJ</v>
          </cell>
        </row>
        <row r="1152">
          <cell r="C1152" t="str">
            <v>Fontes Estacionárias</v>
          </cell>
          <cell r="E1152" t="str">
            <v>Comercial e Institucional</v>
          </cell>
          <cell r="F1152" t="str">
            <v>Default</v>
          </cell>
          <cell r="G1152">
            <v>5.9999999999999995E-4</v>
          </cell>
          <cell r="I1152" t="str">
            <v>kg N₂O</v>
          </cell>
          <cell r="J1152" t="str">
            <v>GJ</v>
          </cell>
        </row>
        <row r="1153">
          <cell r="C1153" t="str">
            <v>Fontes Estacionárias</v>
          </cell>
          <cell r="E1153" t="str">
            <v>Comercial e Institucional</v>
          </cell>
          <cell r="F1153" t="str">
            <v>Default</v>
          </cell>
          <cell r="G1153">
            <v>5.9999999999999995E-4</v>
          </cell>
          <cell r="I1153" t="str">
            <v>kg N₂O</v>
          </cell>
          <cell r="J1153" t="str">
            <v>GJ</v>
          </cell>
        </row>
        <row r="1154">
          <cell r="C1154" t="str">
            <v>Fontes Estacionárias</v>
          </cell>
          <cell r="E1154" t="str">
            <v>Comercial e Institucional</v>
          </cell>
          <cell r="F1154" t="str">
            <v>Default</v>
          </cell>
          <cell r="G1154">
            <v>1E-4</v>
          </cell>
          <cell r="I1154" t="str">
            <v>kg N₂O</v>
          </cell>
          <cell r="J1154" t="str">
            <v>GJ</v>
          </cell>
        </row>
        <row r="1155">
          <cell r="C1155" t="str">
            <v>Fontes Estacionárias</v>
          </cell>
          <cell r="E1155" t="str">
            <v>Comercial e Institucional</v>
          </cell>
          <cell r="F1155" t="str">
            <v>Default</v>
          </cell>
          <cell r="G1155">
            <v>1E-4</v>
          </cell>
          <cell r="I1155" t="str">
            <v>kg N₂O</v>
          </cell>
          <cell r="J1155" t="str">
            <v>GJ</v>
          </cell>
        </row>
        <row r="1156">
          <cell r="C1156" t="str">
            <v>Fontes Estacionárias</v>
          </cell>
          <cell r="E1156" t="str">
            <v>Comercial e Institucional</v>
          </cell>
          <cell r="F1156" t="str">
            <v>Default</v>
          </cell>
          <cell r="G1156">
            <v>0</v>
          </cell>
          <cell r="I1156" t="str">
            <v>kg N₂O</v>
          </cell>
          <cell r="J1156" t="str">
            <v>GJ</v>
          </cell>
        </row>
        <row r="1160">
          <cell r="G1160">
            <v>74.343000000000004</v>
          </cell>
        </row>
        <row r="1161">
          <cell r="G1161">
            <v>267.63480000000004</v>
          </cell>
        </row>
        <row r="1162">
          <cell r="G1162">
            <v>0.26763480000000006</v>
          </cell>
        </row>
        <row r="1164">
          <cell r="G1164">
            <v>0.24299999999999999</v>
          </cell>
          <cell r="I1164" t="str">
            <v>GJ</v>
          </cell>
          <cell r="J1164" t="str">
            <v>GJ</v>
          </cell>
        </row>
        <row r="1165">
          <cell r="G1165">
            <v>0.87480000000000002</v>
          </cell>
          <cell r="I1165" t="str">
            <v>tonne</v>
          </cell>
          <cell r="J1165" t="str">
            <v>MWh</v>
          </cell>
        </row>
        <row r="1166">
          <cell r="C1166" t="str">
            <v>Diesel</v>
          </cell>
          <cell r="G1166">
            <v>8.7480000000000001E-4</v>
          </cell>
        </row>
        <row r="1167">
          <cell r="C1167">
            <v>74.099999999999994</v>
          </cell>
        </row>
        <row r="1168">
          <cell r="C1168">
            <v>3.8999999999999998E-3</v>
          </cell>
        </row>
        <row r="1169">
          <cell r="C1169">
            <v>3.8999999999999998E-3</v>
          </cell>
        </row>
        <row r="1170">
          <cell r="C1170">
            <v>75.242699999999999</v>
          </cell>
        </row>
        <row r="1171">
          <cell r="C1171">
            <v>2.7177663239999998</v>
          </cell>
        </row>
        <row r="1173">
          <cell r="C1173" t="str">
            <v>gasolina</v>
          </cell>
          <cell r="F1173" t="str">
            <v>GJ / tonne</v>
          </cell>
        </row>
        <row r="1174">
          <cell r="C1174">
            <v>69.3</v>
          </cell>
          <cell r="E1174" t="str">
            <v>biodiesel</v>
          </cell>
          <cell r="F1174">
            <v>27.4</v>
          </cell>
          <cell r="G1174">
            <v>7.6111111111111107</v>
          </cell>
        </row>
        <row r="1175">
          <cell r="C1175">
            <v>2.5000000000000001E-2</v>
          </cell>
          <cell r="E1175" t="str">
            <v>biogas</v>
          </cell>
          <cell r="F1175">
            <v>50.4</v>
          </cell>
          <cell r="G1175">
            <v>14</v>
          </cell>
        </row>
        <row r="1176">
          <cell r="C1176">
            <v>8.0000000000000002E-3</v>
          </cell>
          <cell r="E1176" t="str">
            <v>biomass</v>
          </cell>
          <cell r="F1176">
            <v>11.6</v>
          </cell>
          <cell r="G1176">
            <v>3.2222222222222219</v>
          </cell>
        </row>
        <row r="1177">
          <cell r="C1177">
            <v>72.12</v>
          </cell>
        </row>
        <row r="1178">
          <cell r="C1178">
            <v>2.3706276720000004</v>
          </cell>
        </row>
        <row r="1179">
          <cell r="C1179" t="str">
            <v>gas natural</v>
          </cell>
        </row>
        <row r="1180">
          <cell r="C1180">
            <v>56.1</v>
          </cell>
        </row>
        <row r="1181">
          <cell r="C1181">
            <v>1E-3</v>
          </cell>
        </row>
        <row r="1182">
          <cell r="C1182">
            <v>1E-4</v>
          </cell>
        </row>
        <row r="1183">
          <cell r="C1183">
            <v>56.154499999999999</v>
          </cell>
        </row>
        <row r="1184">
          <cell r="C1184">
            <v>2.532</v>
          </cell>
        </row>
        <row r="1185">
          <cell r="C1185">
            <v>2.532E-3</v>
          </cell>
        </row>
        <row r="1190">
          <cell r="C1190" t="str">
            <v>Gás Natural</v>
          </cell>
          <cell r="E1190" t="str">
            <v>GJ/m³</v>
          </cell>
        </row>
        <row r="1194">
          <cell r="C1194">
            <v>2.5323297999999999</v>
          </cell>
        </row>
        <row r="1195">
          <cell r="C1195">
            <v>2.5323297999999997E-3</v>
          </cell>
        </row>
        <row r="1196">
          <cell r="C1196">
            <v>6.8731429731537216E-2</v>
          </cell>
        </row>
        <row r="1197">
          <cell r="C1197">
            <v>68.731429731537219</v>
          </cell>
        </row>
      </sheetData>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rning - macro security level"/>
      <sheetName val="Start (macro's disabled)"/>
      <sheetName val="Start"/>
      <sheetName val="About"/>
      <sheetName val="Directory"/>
      <sheetName val="LUC"/>
      <sheetName val="E-Wt (NG-chp)"/>
      <sheetName val="Esca"/>
      <sheetName val="N2O emissions IPCC "/>
      <sheetName val="Calculate efficiencies"/>
      <sheetName val="E-Sb"/>
      <sheetName val="E-Wt (not.spec.)"/>
      <sheetName val="E-Wt (Lign-chp)"/>
      <sheetName val="E-Wt (NG-b)"/>
      <sheetName val="E-Wt (Str-chp)"/>
      <sheetName val="E-Co"/>
      <sheetName val="E-Sc"/>
      <sheetName val="F-Rs"/>
      <sheetName val="F-Sf"/>
      <sheetName val="F-Sy"/>
      <sheetName val="F-Po"/>
      <sheetName val="F-Po (CH4 capt)"/>
      <sheetName val="F-Wo"/>
      <sheetName val="H-Rs"/>
      <sheetName val="H-Sf"/>
      <sheetName val="H-Po"/>
      <sheetName val="H-Po (CH4 capt)"/>
      <sheetName val="P-Rs"/>
      <sheetName val="CNG-OW"/>
      <sheetName val="CNG-wM"/>
      <sheetName val="CNG-dM"/>
      <sheetName val="User specific calculations"/>
      <sheetName val="User defined standard values"/>
      <sheetName val="Standard values"/>
    </sheetNames>
    <sheetDataSet>
      <sheetData sheetId="0" refreshError="1"/>
      <sheetData sheetId="1" refreshError="1"/>
      <sheetData sheetId="2" refreshError="1"/>
      <sheetData sheetId="3">
        <row r="87">
          <cell r="B87">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lemused"/>
      <sheetName val="CO2 arvutus"/>
      <sheetName val="Katlamajad"/>
      <sheetName val="Heited suured kütteseamed EU"/>
      <sheetName val="Heited väiksed kütteseadmed EU"/>
      <sheetName val="Kütteväärtused CO2 CH4 N2O EU"/>
      <sheetName val="Kütteväärtused EE"/>
      <sheetName val="puidu arvutused"/>
      <sheetName val="Elekter 2019"/>
    </sheetNames>
    <sheetDataSet>
      <sheetData sheetId="0"/>
      <sheetData sheetId="1"/>
      <sheetData sheetId="2"/>
      <sheetData sheetId="3"/>
      <sheetData sheetId="4">
        <row r="24">
          <cell r="J24">
            <v>800</v>
          </cell>
        </row>
        <row r="34">
          <cell r="J34">
            <v>5000</v>
          </cell>
        </row>
        <row r="40">
          <cell r="J40">
            <v>350</v>
          </cell>
        </row>
        <row r="56">
          <cell r="J56">
            <v>4000</v>
          </cell>
        </row>
        <row r="84">
          <cell r="J84">
            <v>1.9</v>
          </cell>
        </row>
        <row r="147">
          <cell r="J147">
            <v>4787</v>
          </cell>
        </row>
        <row r="152">
          <cell r="J152">
            <v>261</v>
          </cell>
        </row>
        <row r="168">
          <cell r="J168">
            <v>5000</v>
          </cell>
        </row>
        <row r="173">
          <cell r="J173">
            <v>500</v>
          </cell>
        </row>
      </sheetData>
      <sheetData sheetId="5"/>
      <sheetData sheetId="6"/>
      <sheetData sheetId="7"/>
      <sheetData sheetId="8"/>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DBABF4-AD73-4613-B87A-9E6AD7F40C02}" name="Tabel2" displayName="Tabel2" ref="A1:N249" totalsRowShown="0">
  <autoFilter ref="A1:N249" xr:uid="{16DBABF4-AD73-4613-B87A-9E6AD7F40C02}"/>
  <sortState xmlns:xlrd2="http://schemas.microsoft.com/office/spreadsheetml/2017/richdata2" ref="A2:N249">
    <sortCondition ref="F1:F249"/>
  </sortState>
  <tableColumns count="14">
    <tableColumn id="1" xr3:uid="{6FDE4467-6F0B-45FA-9DFC-C953CB78BC50}" name="NFR"/>
    <tableColumn id="2" xr3:uid="{214D8161-DD95-4FE1-8AF7-E1D08E82848C}" name="Sector"/>
    <tableColumn id="3" xr3:uid="{15AA5D6E-9944-4B9E-907D-06738967F0FA}" name="Table"/>
    <tableColumn id="4" xr3:uid="{CC80C76B-0DCF-4EBD-B8E1-C3453E4771B1}" name="Type"/>
    <tableColumn id="5" xr3:uid="{593F31AB-C507-460F-BFB2-B7AC425865F0}" name="Technology"/>
    <tableColumn id="6" xr3:uid="{8DFF1BF1-8F8D-43AC-B346-A8778A86ABB5}" name="Fuel"/>
    <tableColumn id="7" xr3:uid="{06F6C926-8ACD-4908-8CF3-7E9037DC17D8}" name="Abatement"/>
    <tableColumn id="8" xr3:uid="{D62725D7-817F-458F-899F-10BE860EB2C4}" name="Region"/>
    <tableColumn id="9" xr3:uid="{8EE0DADE-179F-4F44-97AA-AE65DA531206}" name="Pollutant"/>
    <tableColumn id="10" xr3:uid="{F07B4574-ED99-4DAD-8E13-DAE036729C03}" name="Value"/>
    <tableColumn id="11" xr3:uid="{04B5D4F4-36D7-403A-A5C8-1A0F33012115}" name="Unit"/>
    <tableColumn id="12" xr3:uid="{0DF2832D-B6C5-4AA1-ABF1-EA929DF169FF}" name="CI_lower"/>
    <tableColumn id="13" xr3:uid="{F6EE24BF-C33C-4E68-9D67-EF33FBB59B09}" name="CI_upper"/>
    <tableColumn id="14" xr3:uid="{46BF9EA3-6943-4584-844D-75690767938B}" name="Reference"/>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2CE3B0C-115E-4932-B73E-8B30522A4426}" name="Tabel24" displayName="Tabel24" ref="A1:N180" totalsRowShown="0">
  <autoFilter ref="A1:N180" xr:uid="{854DD5B6-B096-43D5-96B4-9616F0091964}"/>
  <sortState xmlns:xlrd2="http://schemas.microsoft.com/office/spreadsheetml/2017/richdata2" ref="A2:N180">
    <sortCondition ref="E1:E180"/>
  </sortState>
  <tableColumns count="14">
    <tableColumn id="1" xr3:uid="{64DED92C-E2E4-4EB0-90A9-EBC3D89D3264}" name="NFR"/>
    <tableColumn id="2" xr3:uid="{1C2115C7-35C2-4E73-98FD-CFA6257CE411}" name="Sektor"/>
    <tableColumn id="3" xr3:uid="{49A5921C-104C-4128-928F-362912316D53}" name="Table"/>
    <tableColumn id="4" xr3:uid="{77AA4CC1-09C5-42D0-90FC-FCFC8503BDF3}" name="Type"/>
    <tableColumn id="5" xr3:uid="{56AB924F-DBE1-45EB-B182-43C25F79BD5E}" name="Tehnoloogia"/>
    <tableColumn id="6" xr3:uid="{AB9DC71E-5B4B-4873-B507-2B5AB0A6F287}" name="Kütus"/>
    <tableColumn id="7" xr3:uid="{B9FDE41F-6F42-4761-B1D7-6227117C8807}" name="Abatement"/>
    <tableColumn id="8" xr3:uid="{EEAE1DFE-B360-4ABC-B284-663B63904425}" name="Region"/>
    <tableColumn id="9" xr3:uid="{5EC20CE8-769F-4F4D-AAFA-30C0F4ED45A1}" name="Saasteaine"/>
    <tableColumn id="10" xr3:uid="{5D4B5048-3268-4E96-882A-72C8710C1F84}" name="Väärtus"/>
    <tableColumn id="11" xr3:uid="{596DE333-C54D-4C3F-A325-A13ED4BF96AF}" name="Ühik"/>
    <tableColumn id="12" xr3:uid="{AB3F7D59-0FAC-4268-81B9-9B4E98972681}" name="CI_lower"/>
    <tableColumn id="13" xr3:uid="{B8FCA6A6-105E-4961-AE0E-54760F3E85AE}" name="CI_upper"/>
    <tableColumn id="14" xr3:uid="{1CC388DA-5AA8-43C2-9CD9-135EF8B8E8E8}" name="Kirjandusallikas"/>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879942F-126F-4C55-B1CB-1B3CDB17C66C}" name="Tabel1" displayName="Tabel1" ref="B29:D32" totalsRowShown="0" headerRowDxfId="11" dataDxfId="10">
  <autoFilter ref="B29:D32" xr:uid="{8879942F-126F-4C55-B1CB-1B3CDB17C66C}"/>
  <tableColumns count="3">
    <tableColumn id="1" xr3:uid="{F9821DD2-5A3A-4FE6-A1E8-10D0CBCE8FD6}" name="Puisteruum" dataDxfId="9"/>
    <tableColumn id="2" xr3:uid="{C65F9370-5325-465E-8B8A-6BA6E454192B}" name="Laotud ruum e ruumimeeter" dataDxfId="8"/>
    <tableColumn id="3" xr3:uid="{DBA2130A-DB54-4975-B651-2FE2C8A51563}" name="Tihumeeter" dataDxfId="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C91921B-803E-40BB-871A-1DD029335E13}" name="Tabel14" displayName="Tabel14" ref="H29:J32" totalsRowShown="0" headerRowDxfId="6" dataDxfId="5">
  <autoFilter ref="H29:J32" xr:uid="{AC91921B-803E-40BB-871A-1DD029335E13}"/>
  <tableColumns count="3">
    <tableColumn id="1" xr3:uid="{9C2E4E00-4D09-439E-94F9-8C48C00100CB}" name="Puisteruum" dataDxfId="4"/>
    <tableColumn id="2" xr3:uid="{028079F0-7E00-4749-87CF-30B982215F01}" name="Laotud ruum e ruumimeeter" dataDxfId="3"/>
    <tableColumn id="3" xr3:uid="{D4F86BBB-447F-465B-9694-B25F5FF68005}" name="Tihumeeter" dataDxfId="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kotkas.envir.ee/annual_reports_registry/view?search=1&amp;nav_tab=annual_reports_registry&amp;s__permit_nr_like=L.%C3%95V.TM-43364&amp;s__owner_name=&amp;s__year=2020&amp;annual_report_id=24575" TargetMode="External"/><Relationship Id="rId2" Type="http://schemas.openxmlformats.org/officeDocument/2006/relationships/hyperlink" Target="https://unfccc.int/sites/default/files/resource/est-2021-nir-15apr21_0.zip" TargetMode="External"/><Relationship Id="rId1" Type="http://schemas.openxmlformats.org/officeDocument/2006/relationships/hyperlink" Target="https://www.riigiteataja.ee/aktilisa/1181/0201/2001/MKM_m63_lisa4.pdf" TargetMode="External"/><Relationship Id="rId6" Type="http://schemas.openxmlformats.org/officeDocument/2006/relationships/printerSettings" Target="../printerSettings/printerSettings2.bin"/><Relationship Id="rId5" Type="http://schemas.openxmlformats.org/officeDocument/2006/relationships/hyperlink" Target="https://kotkas.envir.ee/permits/public_index" TargetMode="External"/><Relationship Id="rId4" Type="http://schemas.openxmlformats.org/officeDocument/2006/relationships/hyperlink" Target="https://kotkas.envir.ee/annual_reports_registr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kotkas.envir.ee/annual_reports_registry/view?search=1&amp;nav_tab=annual_reports_registry&amp;s__permit_nr_like=L.%C3%95V.TM-43364&amp;s__owner_name=&amp;s__year=2020&amp;annual_report_id=24575"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unfccc.int/ghg-inventories-annex-i-parties/2020" TargetMode="External"/><Relationship Id="rId2" Type="http://schemas.openxmlformats.org/officeDocument/2006/relationships/hyperlink" Target="https://unfccc.int/ghg-inventories-annex-i-parties/2020" TargetMode="External"/><Relationship Id="rId1" Type="http://schemas.openxmlformats.org/officeDocument/2006/relationships/hyperlink" Target="https://unfccc.int/sites/default/files/resource/est-2021-nir-15apr21_0.zip" TargetMode="External"/><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trea.ee/ettekanded/UloKaskspets_loeng_1_18_04_2017.pdf" TargetMode="External"/><Relationship Id="rId7" Type="http://schemas.openxmlformats.org/officeDocument/2006/relationships/table" Target="../tables/table4.xml"/><Relationship Id="rId2" Type="http://schemas.openxmlformats.org/officeDocument/2006/relationships/hyperlink" Target="https://cerbos.ee/et/content/49-kuttepuud" TargetMode="External"/><Relationship Id="rId1" Type="http://schemas.openxmlformats.org/officeDocument/2006/relationships/hyperlink" Target="https://cerbos.ee/et/content/49-kuttepuud" TargetMode="External"/><Relationship Id="rId6" Type="http://schemas.openxmlformats.org/officeDocument/2006/relationships/table" Target="../tables/table3.xml"/><Relationship Id="rId5" Type="http://schemas.openxmlformats.org/officeDocument/2006/relationships/drawing" Target="../drawings/drawing1.xml"/><Relationship Id="rId4"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hyperlink" Target="http://www.taastuvenergeetika.ee/wp-content/uploads/2021/11/ETEK_aastaraamat_2020_veebi.pdf" TargetMode="External"/><Relationship Id="rId7" Type="http://schemas.openxmlformats.org/officeDocument/2006/relationships/printerSettings" Target="../printerSettings/printerSettings8.bin"/><Relationship Id="rId2" Type="http://schemas.openxmlformats.org/officeDocument/2006/relationships/hyperlink" Target="http://www.taastuvenergeetika.ee/wp-content/uploads/2021/11/ETEK_aastaraamat_2020_veebi.pdf" TargetMode="External"/><Relationship Id="rId1" Type="http://schemas.openxmlformats.org/officeDocument/2006/relationships/hyperlink" Target="https://eu-central-1.protection.sophos.com/?d=stat.ee&amp;u=aHR0cHM6Ly9hbmRtZWQuc3RhdC5lZS9ldC9zdGF0L21hamFuZHVzX19lbmVyZ2VldGlrYV9fZW5lcmdpYS10YXJiaW1pbmUtamEtdG9vdG1pbmVfX2Fhc3Rhc3RhdGlzdGlrYS9LRTAzMw==&amp;i=NWViMDVkYzYyODNiMmExNjY4NjE2Zjgx&amp;t=NVlmaVhWUXgxRWdGeWVXSWo3NVMzSlFkREJlYWZxUGNHTk9LcVFpVTRmYz0=&amp;h=5eb2c95a18f84ee5b7cd65dbca0984ed" TargetMode="External"/><Relationship Id="rId6" Type="http://schemas.openxmlformats.org/officeDocument/2006/relationships/hyperlink" Target="https://www.elextra.ee/segajaak" TargetMode="External"/><Relationship Id="rId5" Type="http://schemas.openxmlformats.org/officeDocument/2006/relationships/hyperlink" Target="https://andmed.stat.ee/et/stat/majandus__energeetika__energia-tarbimine-ja-tootmine__aastastatistika/KE033/table/tableViewLayout2" TargetMode="External"/><Relationship Id="rId4" Type="http://schemas.openxmlformats.org/officeDocument/2006/relationships/hyperlink" Target="http://www.taastuvenergeetika.ee/wp-content/uploads/2021/11/ETEK_aastaraamat_2020_veeb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4AFC4-FEBC-4FA9-BA3C-C5D4AA11F01E}">
  <dimension ref="A1:I13"/>
  <sheetViews>
    <sheetView showGridLines="0" zoomScale="80" zoomScaleNormal="80" workbookViewId="0">
      <selection activeCell="B11" sqref="B11"/>
    </sheetView>
  </sheetViews>
  <sheetFormatPr defaultRowHeight="15" x14ac:dyDescent="0.25"/>
  <cols>
    <col min="1" max="1" width="16.42578125" customWidth="1"/>
    <col min="2" max="2" width="51.42578125" customWidth="1"/>
    <col min="3" max="3" width="8.85546875" customWidth="1"/>
    <col min="4" max="4" width="13.28515625" customWidth="1"/>
    <col min="5" max="7" width="14.85546875" customWidth="1"/>
  </cols>
  <sheetData>
    <row r="1" spans="1:9" ht="27.75" customHeight="1" x14ac:dyDescent="0.25">
      <c r="A1" s="64" t="s">
        <v>0</v>
      </c>
      <c r="B1" s="65" t="str">
        <f>'CO2 arvutus'!B3</f>
        <v>Näiteks: Tõravere soojatorustiku rekonstrueerimine</v>
      </c>
      <c r="C1" s="65"/>
      <c r="D1" s="65"/>
      <c r="E1" s="65"/>
      <c r="F1" s="65"/>
      <c r="G1" s="65"/>
      <c r="H1" s="65"/>
      <c r="I1" s="66"/>
    </row>
    <row r="2" spans="1:9" ht="45" customHeight="1" thickBot="1" x14ac:dyDescent="0.3">
      <c r="A2" s="67" t="s">
        <v>659</v>
      </c>
      <c r="B2" s="68" t="s">
        <v>743</v>
      </c>
      <c r="C2" s="69"/>
      <c r="D2" s="69"/>
      <c r="E2" s="69"/>
      <c r="F2" s="69"/>
      <c r="G2" s="69"/>
      <c r="H2" s="70" t="s">
        <v>764</v>
      </c>
      <c r="I2" s="66"/>
    </row>
    <row r="3" spans="1:9" ht="51" customHeight="1" x14ac:dyDescent="0.25">
      <c r="A3" s="71" t="s">
        <v>660</v>
      </c>
      <c r="B3" s="72" t="s">
        <v>752</v>
      </c>
      <c r="C3" s="73">
        <f>'CO2 arvutus'!B23</f>
        <v>72.996776230516133</v>
      </c>
      <c r="D3" s="74" t="s">
        <v>439</v>
      </c>
      <c r="E3" s="75" t="s">
        <v>661</v>
      </c>
      <c r="F3" s="76" t="s">
        <v>662</v>
      </c>
      <c r="G3" s="76" t="s">
        <v>663</v>
      </c>
      <c r="H3" s="75">
        <v>30</v>
      </c>
      <c r="I3" s="66"/>
    </row>
    <row r="4" spans="1:9" ht="81.75" customHeight="1" x14ac:dyDescent="0.25">
      <c r="A4" s="77" t="s">
        <v>664</v>
      </c>
      <c r="B4" s="78" t="s">
        <v>741</v>
      </c>
      <c r="C4" s="79">
        <f>'CO2 arvutus'!B24</f>
        <v>28.794886925701036</v>
      </c>
      <c r="D4" s="80" t="s">
        <v>753</v>
      </c>
      <c r="E4" s="81" t="s">
        <v>755</v>
      </c>
      <c r="F4" s="81"/>
      <c r="G4" s="81"/>
      <c r="H4" s="82">
        <v>20</v>
      </c>
      <c r="I4" s="66"/>
    </row>
    <row r="5" spans="1:9" x14ac:dyDescent="0.25">
      <c r="A5" s="66"/>
      <c r="B5" s="66"/>
      <c r="C5" s="66"/>
      <c r="D5" s="66"/>
      <c r="E5" s="66"/>
      <c r="F5" s="66"/>
      <c r="G5" s="66"/>
      <c r="H5" s="66"/>
      <c r="I5" s="66"/>
    </row>
    <row r="6" spans="1:9" ht="29.65" hidden="1" customHeight="1" thickBot="1" x14ac:dyDescent="0.3">
      <c r="A6" s="83" t="s">
        <v>665</v>
      </c>
      <c r="B6" s="84" t="s">
        <v>666</v>
      </c>
      <c r="C6" s="85"/>
      <c r="D6" s="85"/>
      <c r="E6" s="85"/>
      <c r="F6" s="85"/>
      <c r="G6" s="85"/>
      <c r="H6" s="86"/>
      <c r="I6" s="66"/>
    </row>
    <row r="7" spans="1:9" ht="75" hidden="1" x14ac:dyDescent="0.25">
      <c r="A7" s="87" t="s">
        <v>667</v>
      </c>
      <c r="B7" s="88" t="s">
        <v>742</v>
      </c>
      <c r="C7" s="89">
        <f>'CO2 arvutus'!N112</f>
        <v>0</v>
      </c>
      <c r="D7" s="90" t="s">
        <v>753</v>
      </c>
      <c r="E7" s="91" t="s">
        <v>763</v>
      </c>
      <c r="F7" s="91"/>
      <c r="G7" s="91"/>
      <c r="H7" s="92">
        <v>25</v>
      </c>
      <c r="I7" s="66"/>
    </row>
    <row r="8" spans="1:9" hidden="1" x14ac:dyDescent="0.25">
      <c r="A8" s="66"/>
      <c r="B8" s="93" t="str">
        <f>'CO2 arvutus'!A118</f>
        <v>Aastane energia kokkuhoid soojuse tootmisel</v>
      </c>
      <c r="C8" s="94">
        <f>'CO2 arvutus'!C118</f>
        <v>0</v>
      </c>
      <c r="D8" s="95" t="s">
        <v>578</v>
      </c>
      <c r="E8" s="96"/>
      <c r="F8" s="96"/>
      <c r="G8" s="96"/>
      <c r="H8" s="96"/>
      <c r="I8" s="66"/>
    </row>
    <row r="9" spans="1:9" hidden="1" x14ac:dyDescent="0.25">
      <c r="A9" s="97" t="s">
        <v>668</v>
      </c>
      <c r="B9" s="98" t="str">
        <f>'CO2 arvutus'!A15</f>
        <v>Soojusjaama efektiivsus</v>
      </c>
      <c r="C9" s="99">
        <f>'CO2 arvutus'!C15</f>
        <v>0.96000000000000008</v>
      </c>
      <c r="D9" s="100" t="s">
        <v>611</v>
      </c>
      <c r="E9" s="101" t="s">
        <v>762</v>
      </c>
      <c r="F9" s="102" t="s">
        <v>611</v>
      </c>
      <c r="G9" s="96" t="s">
        <v>740</v>
      </c>
      <c r="H9" s="96">
        <v>10</v>
      </c>
      <c r="I9" s="103" t="s">
        <v>681</v>
      </c>
    </row>
    <row r="10" spans="1:9" x14ac:dyDescent="0.25">
      <c r="A10" s="66"/>
      <c r="B10" s="66"/>
      <c r="C10" s="66"/>
      <c r="D10" s="66"/>
      <c r="E10" s="66"/>
      <c r="F10" s="66"/>
      <c r="G10" s="66"/>
      <c r="H10" s="66"/>
      <c r="I10" s="66"/>
    </row>
    <row r="11" spans="1:9" ht="30" x14ac:dyDescent="0.25">
      <c r="A11" s="66"/>
      <c r="B11" s="104" t="str">
        <f>'CO2 arvutus'!A125</f>
        <v>Summaarne energia kokkuhoid (koos torustiku renoveerimisega)</v>
      </c>
      <c r="C11" s="105">
        <f>'CO2 arvutus'!B125</f>
        <v>439.28</v>
      </c>
      <c r="D11" s="106" t="s">
        <v>578</v>
      </c>
      <c r="E11" s="66"/>
      <c r="F11" s="66"/>
      <c r="G11" s="66"/>
      <c r="H11" s="66"/>
      <c r="I11" s="107"/>
    </row>
    <row r="12" spans="1:9" x14ac:dyDescent="0.25">
      <c r="A12" s="66"/>
      <c r="B12" s="108" t="s">
        <v>639</v>
      </c>
      <c r="C12" s="105">
        <f>'CO2 arvutus'!B123</f>
        <v>0</v>
      </c>
      <c r="D12" s="106" t="s">
        <v>578</v>
      </c>
      <c r="E12" s="66"/>
      <c r="F12" s="66"/>
      <c r="G12" s="66"/>
      <c r="H12" s="66"/>
      <c r="I12" s="107"/>
    </row>
    <row r="13" spans="1:9" x14ac:dyDescent="0.25">
      <c r="A13" s="66"/>
      <c r="B13" s="108" t="s">
        <v>679</v>
      </c>
      <c r="C13" s="105">
        <f>'CO2 arvutus'!Y112/1000</f>
        <v>0</v>
      </c>
      <c r="D13" s="106" t="s">
        <v>680</v>
      </c>
      <c r="E13" s="66"/>
      <c r="F13" s="66"/>
      <c r="G13" s="66"/>
      <c r="H13" s="66"/>
      <c r="I13" s="66"/>
    </row>
  </sheetData>
  <sheetProtection sheet="1" objects="1" scenarios="1"/>
  <mergeCells count="5">
    <mergeCell ref="E4:G4"/>
    <mergeCell ref="B6:H6"/>
    <mergeCell ref="E7:G7"/>
    <mergeCell ref="B1:H1"/>
    <mergeCell ref="B2:G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51C19-D0F2-4841-BCD0-4C52904F7F2A}">
  <dimension ref="A1:AB180"/>
  <sheetViews>
    <sheetView showGridLines="0" tabSelected="1" topLeftCell="A14" zoomScale="80" zoomScaleNormal="80" workbookViewId="0">
      <selection activeCell="A125" sqref="A125"/>
    </sheetView>
  </sheetViews>
  <sheetFormatPr defaultColWidth="11.5703125" defaultRowHeight="12.75" x14ac:dyDescent="0.2"/>
  <cols>
    <col min="1" max="1" width="47.5703125" style="4" customWidth="1"/>
    <col min="2" max="2" width="18.85546875" style="4" customWidth="1"/>
    <col min="3" max="3" width="15.28515625" style="4" customWidth="1"/>
    <col min="4" max="4" width="14.140625" style="4" customWidth="1"/>
    <col min="5" max="5" width="18" style="4" customWidth="1"/>
    <col min="6" max="6" width="13" style="4" customWidth="1"/>
    <col min="7" max="7" width="8.42578125" style="4" customWidth="1"/>
    <col min="8" max="8" width="9.28515625" style="4" customWidth="1"/>
    <col min="9" max="9" width="9.42578125" style="4" customWidth="1"/>
    <col min="10" max="10" width="10.5703125" style="4" customWidth="1"/>
    <col min="11" max="11" width="9.28515625" style="4" customWidth="1"/>
    <col min="12" max="12" width="10.28515625" style="4" customWidth="1"/>
    <col min="13" max="13" width="9.28515625" style="4" customWidth="1"/>
    <col min="14" max="14" width="14" style="4" customWidth="1"/>
    <col min="15" max="15" width="10.5703125" style="4" customWidth="1"/>
    <col min="16" max="16" width="9.5703125" style="4" customWidth="1"/>
    <col min="17" max="17" width="10.42578125" style="4" customWidth="1"/>
    <col min="18" max="18" width="9.5703125" style="4" customWidth="1"/>
    <col min="19" max="19" width="10.5703125" style="4" customWidth="1"/>
    <col min="20" max="20" width="9.42578125" style="4" customWidth="1"/>
    <col min="21" max="21" width="10.7109375" style="4" customWidth="1"/>
    <col min="22" max="22" width="9.42578125" style="4" customWidth="1"/>
    <col min="23" max="23" width="10.7109375" style="4" customWidth="1"/>
    <col min="24" max="24" width="9.42578125" style="4" customWidth="1"/>
    <col min="25" max="25" width="14" style="4" customWidth="1"/>
    <col min="26" max="251" width="11.5703125" style="4"/>
    <col min="252" max="252" width="8.7109375" style="4" customWidth="1"/>
    <col min="253" max="253" width="27" style="4" customWidth="1"/>
    <col min="254" max="257" width="11.5703125" style="4"/>
    <col min="258" max="258" width="12.42578125" style="4" bestFit="1" customWidth="1"/>
    <col min="259" max="259" width="15.85546875" style="4" bestFit="1" customWidth="1"/>
    <col min="260" max="264" width="11.5703125" style="4"/>
    <col min="265" max="265" width="12.42578125" style="4" customWidth="1"/>
    <col min="266" max="507" width="11.5703125" style="4"/>
    <col min="508" max="508" width="8.7109375" style="4" customWidth="1"/>
    <col min="509" max="509" width="27" style="4" customWidth="1"/>
    <col min="510" max="513" width="11.5703125" style="4"/>
    <col min="514" max="514" width="12.42578125" style="4" bestFit="1" customWidth="1"/>
    <col min="515" max="515" width="15.85546875" style="4" bestFit="1" customWidth="1"/>
    <col min="516" max="520" width="11.5703125" style="4"/>
    <col min="521" max="521" width="12.42578125" style="4" customWidth="1"/>
    <col min="522" max="763" width="11.5703125" style="4"/>
    <col min="764" max="764" width="8.7109375" style="4" customWidth="1"/>
    <col min="765" max="765" width="27" style="4" customWidth="1"/>
    <col min="766" max="769" width="11.5703125" style="4"/>
    <col min="770" max="770" width="12.42578125" style="4" bestFit="1" customWidth="1"/>
    <col min="771" max="771" width="15.85546875" style="4" bestFit="1" customWidth="1"/>
    <col min="772" max="776" width="11.5703125" style="4"/>
    <col min="777" max="777" width="12.42578125" style="4" customWidth="1"/>
    <col min="778" max="1019" width="11.5703125" style="4"/>
    <col min="1020" max="1020" width="8.7109375" style="4" customWidth="1"/>
    <col min="1021" max="1021" width="27" style="4" customWidth="1"/>
    <col min="1022" max="1025" width="11.5703125" style="4"/>
    <col min="1026" max="1026" width="12.42578125" style="4" bestFit="1" customWidth="1"/>
    <col min="1027" max="1027" width="15.85546875" style="4" bestFit="1" customWidth="1"/>
    <col min="1028" max="1032" width="11.5703125" style="4"/>
    <col min="1033" max="1033" width="12.42578125" style="4" customWidth="1"/>
    <col min="1034" max="1275" width="11.5703125" style="4"/>
    <col min="1276" max="1276" width="8.7109375" style="4" customWidth="1"/>
    <col min="1277" max="1277" width="27" style="4" customWidth="1"/>
    <col min="1278" max="1281" width="11.5703125" style="4"/>
    <col min="1282" max="1282" width="12.42578125" style="4" bestFit="1" customWidth="1"/>
    <col min="1283" max="1283" width="15.85546875" style="4" bestFit="1" customWidth="1"/>
    <col min="1284" max="1288" width="11.5703125" style="4"/>
    <col min="1289" max="1289" width="12.42578125" style="4" customWidth="1"/>
    <col min="1290" max="1531" width="11.5703125" style="4"/>
    <col min="1532" max="1532" width="8.7109375" style="4" customWidth="1"/>
    <col min="1533" max="1533" width="27" style="4" customWidth="1"/>
    <col min="1534" max="1537" width="11.5703125" style="4"/>
    <col min="1538" max="1538" width="12.42578125" style="4" bestFit="1" customWidth="1"/>
    <col min="1539" max="1539" width="15.85546875" style="4" bestFit="1" customWidth="1"/>
    <col min="1540" max="1544" width="11.5703125" style="4"/>
    <col min="1545" max="1545" width="12.42578125" style="4" customWidth="1"/>
    <col min="1546" max="1787" width="11.5703125" style="4"/>
    <col min="1788" max="1788" width="8.7109375" style="4" customWidth="1"/>
    <col min="1789" max="1789" width="27" style="4" customWidth="1"/>
    <col min="1790" max="1793" width="11.5703125" style="4"/>
    <col min="1794" max="1794" width="12.42578125" style="4" bestFit="1" customWidth="1"/>
    <col min="1795" max="1795" width="15.85546875" style="4" bestFit="1" customWidth="1"/>
    <col min="1796" max="1800" width="11.5703125" style="4"/>
    <col min="1801" max="1801" width="12.42578125" style="4" customWidth="1"/>
    <col min="1802" max="2043" width="11.5703125" style="4"/>
    <col min="2044" max="2044" width="8.7109375" style="4" customWidth="1"/>
    <col min="2045" max="2045" width="27" style="4" customWidth="1"/>
    <col min="2046" max="2049" width="11.5703125" style="4"/>
    <col min="2050" max="2050" width="12.42578125" style="4" bestFit="1" customWidth="1"/>
    <col min="2051" max="2051" width="15.85546875" style="4" bestFit="1" customWidth="1"/>
    <col min="2052" max="2056" width="11.5703125" style="4"/>
    <col min="2057" max="2057" width="12.42578125" style="4" customWidth="1"/>
    <col min="2058" max="2299" width="11.5703125" style="4"/>
    <col min="2300" max="2300" width="8.7109375" style="4" customWidth="1"/>
    <col min="2301" max="2301" width="27" style="4" customWidth="1"/>
    <col min="2302" max="2305" width="11.5703125" style="4"/>
    <col min="2306" max="2306" width="12.42578125" style="4" bestFit="1" customWidth="1"/>
    <col min="2307" max="2307" width="15.85546875" style="4" bestFit="1" customWidth="1"/>
    <col min="2308" max="2312" width="11.5703125" style="4"/>
    <col min="2313" max="2313" width="12.42578125" style="4" customWidth="1"/>
    <col min="2314" max="2555" width="11.5703125" style="4"/>
    <col min="2556" max="2556" width="8.7109375" style="4" customWidth="1"/>
    <col min="2557" max="2557" width="27" style="4" customWidth="1"/>
    <col min="2558" max="2561" width="11.5703125" style="4"/>
    <col min="2562" max="2562" width="12.42578125" style="4" bestFit="1" customWidth="1"/>
    <col min="2563" max="2563" width="15.85546875" style="4" bestFit="1" customWidth="1"/>
    <col min="2564" max="2568" width="11.5703125" style="4"/>
    <col min="2569" max="2569" width="12.42578125" style="4" customWidth="1"/>
    <col min="2570" max="2811" width="11.5703125" style="4"/>
    <col min="2812" max="2812" width="8.7109375" style="4" customWidth="1"/>
    <col min="2813" max="2813" width="27" style="4" customWidth="1"/>
    <col min="2814" max="2817" width="11.5703125" style="4"/>
    <col min="2818" max="2818" width="12.42578125" style="4" bestFit="1" customWidth="1"/>
    <col min="2819" max="2819" width="15.85546875" style="4" bestFit="1" customWidth="1"/>
    <col min="2820" max="2824" width="11.5703125" style="4"/>
    <col min="2825" max="2825" width="12.42578125" style="4" customWidth="1"/>
    <col min="2826" max="3067" width="11.5703125" style="4"/>
    <col min="3068" max="3068" width="8.7109375" style="4" customWidth="1"/>
    <col min="3069" max="3069" width="27" style="4" customWidth="1"/>
    <col min="3070" max="3073" width="11.5703125" style="4"/>
    <col min="3074" max="3074" width="12.42578125" style="4" bestFit="1" customWidth="1"/>
    <col min="3075" max="3075" width="15.85546875" style="4" bestFit="1" customWidth="1"/>
    <col min="3076" max="3080" width="11.5703125" style="4"/>
    <col min="3081" max="3081" width="12.42578125" style="4" customWidth="1"/>
    <col min="3082" max="3323" width="11.5703125" style="4"/>
    <col min="3324" max="3324" width="8.7109375" style="4" customWidth="1"/>
    <col min="3325" max="3325" width="27" style="4" customWidth="1"/>
    <col min="3326" max="3329" width="11.5703125" style="4"/>
    <col min="3330" max="3330" width="12.42578125" style="4" bestFit="1" customWidth="1"/>
    <col min="3331" max="3331" width="15.85546875" style="4" bestFit="1" customWidth="1"/>
    <col min="3332" max="3336" width="11.5703125" style="4"/>
    <col min="3337" max="3337" width="12.42578125" style="4" customWidth="1"/>
    <col min="3338" max="3579" width="11.5703125" style="4"/>
    <col min="3580" max="3580" width="8.7109375" style="4" customWidth="1"/>
    <col min="3581" max="3581" width="27" style="4" customWidth="1"/>
    <col min="3582" max="3585" width="11.5703125" style="4"/>
    <col min="3586" max="3586" width="12.42578125" style="4" bestFit="1" customWidth="1"/>
    <col min="3587" max="3587" width="15.85546875" style="4" bestFit="1" customWidth="1"/>
    <col min="3588" max="3592" width="11.5703125" style="4"/>
    <col min="3593" max="3593" width="12.42578125" style="4" customWidth="1"/>
    <col min="3594" max="3835" width="11.5703125" style="4"/>
    <col min="3836" max="3836" width="8.7109375" style="4" customWidth="1"/>
    <col min="3837" max="3837" width="27" style="4" customWidth="1"/>
    <col min="3838" max="3841" width="11.5703125" style="4"/>
    <col min="3842" max="3842" width="12.42578125" style="4" bestFit="1" customWidth="1"/>
    <col min="3843" max="3843" width="15.85546875" style="4" bestFit="1" customWidth="1"/>
    <col min="3844" max="3848" width="11.5703125" style="4"/>
    <col min="3849" max="3849" width="12.42578125" style="4" customWidth="1"/>
    <col min="3850" max="4091" width="11.5703125" style="4"/>
    <col min="4092" max="4092" width="8.7109375" style="4" customWidth="1"/>
    <col min="4093" max="4093" width="27" style="4" customWidth="1"/>
    <col min="4094" max="4097" width="11.5703125" style="4"/>
    <col min="4098" max="4098" width="12.42578125" style="4" bestFit="1" customWidth="1"/>
    <col min="4099" max="4099" width="15.85546875" style="4" bestFit="1" customWidth="1"/>
    <col min="4100" max="4104" width="11.5703125" style="4"/>
    <col min="4105" max="4105" width="12.42578125" style="4" customWidth="1"/>
    <col min="4106" max="4347" width="11.5703125" style="4"/>
    <col min="4348" max="4348" width="8.7109375" style="4" customWidth="1"/>
    <col min="4349" max="4349" width="27" style="4" customWidth="1"/>
    <col min="4350" max="4353" width="11.5703125" style="4"/>
    <col min="4354" max="4354" width="12.42578125" style="4" bestFit="1" customWidth="1"/>
    <col min="4355" max="4355" width="15.85546875" style="4" bestFit="1" customWidth="1"/>
    <col min="4356" max="4360" width="11.5703125" style="4"/>
    <col min="4361" max="4361" width="12.42578125" style="4" customWidth="1"/>
    <col min="4362" max="4603" width="11.5703125" style="4"/>
    <col min="4604" max="4604" width="8.7109375" style="4" customWidth="1"/>
    <col min="4605" max="4605" width="27" style="4" customWidth="1"/>
    <col min="4606" max="4609" width="11.5703125" style="4"/>
    <col min="4610" max="4610" width="12.42578125" style="4" bestFit="1" customWidth="1"/>
    <col min="4611" max="4611" width="15.85546875" style="4" bestFit="1" customWidth="1"/>
    <col min="4612" max="4616" width="11.5703125" style="4"/>
    <col min="4617" max="4617" width="12.42578125" style="4" customWidth="1"/>
    <col min="4618" max="4859" width="11.5703125" style="4"/>
    <col min="4860" max="4860" width="8.7109375" style="4" customWidth="1"/>
    <col min="4861" max="4861" width="27" style="4" customWidth="1"/>
    <col min="4862" max="4865" width="11.5703125" style="4"/>
    <col min="4866" max="4866" width="12.42578125" style="4" bestFit="1" customWidth="1"/>
    <col min="4867" max="4867" width="15.85546875" style="4" bestFit="1" customWidth="1"/>
    <col min="4868" max="4872" width="11.5703125" style="4"/>
    <col min="4873" max="4873" width="12.42578125" style="4" customWidth="1"/>
    <col min="4874" max="5115" width="11.5703125" style="4"/>
    <col min="5116" max="5116" width="8.7109375" style="4" customWidth="1"/>
    <col min="5117" max="5117" width="27" style="4" customWidth="1"/>
    <col min="5118" max="5121" width="11.5703125" style="4"/>
    <col min="5122" max="5122" width="12.42578125" style="4" bestFit="1" customWidth="1"/>
    <col min="5123" max="5123" width="15.85546875" style="4" bestFit="1" customWidth="1"/>
    <col min="5124" max="5128" width="11.5703125" style="4"/>
    <col min="5129" max="5129" width="12.42578125" style="4" customWidth="1"/>
    <col min="5130" max="5371" width="11.5703125" style="4"/>
    <col min="5372" max="5372" width="8.7109375" style="4" customWidth="1"/>
    <col min="5373" max="5373" width="27" style="4" customWidth="1"/>
    <col min="5374" max="5377" width="11.5703125" style="4"/>
    <col min="5378" max="5378" width="12.42578125" style="4" bestFit="1" customWidth="1"/>
    <col min="5379" max="5379" width="15.85546875" style="4" bestFit="1" customWidth="1"/>
    <col min="5380" max="5384" width="11.5703125" style="4"/>
    <col min="5385" max="5385" width="12.42578125" style="4" customWidth="1"/>
    <col min="5386" max="5627" width="11.5703125" style="4"/>
    <col min="5628" max="5628" width="8.7109375" style="4" customWidth="1"/>
    <col min="5629" max="5629" width="27" style="4" customWidth="1"/>
    <col min="5630" max="5633" width="11.5703125" style="4"/>
    <col min="5634" max="5634" width="12.42578125" style="4" bestFit="1" customWidth="1"/>
    <col min="5635" max="5635" width="15.85546875" style="4" bestFit="1" customWidth="1"/>
    <col min="5636" max="5640" width="11.5703125" style="4"/>
    <col min="5641" max="5641" width="12.42578125" style="4" customWidth="1"/>
    <col min="5642" max="5883" width="11.5703125" style="4"/>
    <col min="5884" max="5884" width="8.7109375" style="4" customWidth="1"/>
    <col min="5885" max="5885" width="27" style="4" customWidth="1"/>
    <col min="5886" max="5889" width="11.5703125" style="4"/>
    <col min="5890" max="5890" width="12.42578125" style="4" bestFit="1" customWidth="1"/>
    <col min="5891" max="5891" width="15.85546875" style="4" bestFit="1" customWidth="1"/>
    <col min="5892" max="5896" width="11.5703125" style="4"/>
    <col min="5897" max="5897" width="12.42578125" style="4" customWidth="1"/>
    <col min="5898" max="6139" width="11.5703125" style="4"/>
    <col min="6140" max="6140" width="8.7109375" style="4" customWidth="1"/>
    <col min="6141" max="6141" width="27" style="4" customWidth="1"/>
    <col min="6142" max="6145" width="11.5703125" style="4"/>
    <col min="6146" max="6146" width="12.42578125" style="4" bestFit="1" customWidth="1"/>
    <col min="6147" max="6147" width="15.85546875" style="4" bestFit="1" customWidth="1"/>
    <col min="6148" max="6152" width="11.5703125" style="4"/>
    <col min="6153" max="6153" width="12.42578125" style="4" customWidth="1"/>
    <col min="6154" max="6395" width="11.5703125" style="4"/>
    <col min="6396" max="6396" width="8.7109375" style="4" customWidth="1"/>
    <col min="6397" max="6397" width="27" style="4" customWidth="1"/>
    <col min="6398" max="6401" width="11.5703125" style="4"/>
    <col min="6402" max="6402" width="12.42578125" style="4" bestFit="1" customWidth="1"/>
    <col min="6403" max="6403" width="15.85546875" style="4" bestFit="1" customWidth="1"/>
    <col min="6404" max="6408" width="11.5703125" style="4"/>
    <col min="6409" max="6409" width="12.42578125" style="4" customWidth="1"/>
    <col min="6410" max="6651" width="11.5703125" style="4"/>
    <col min="6652" max="6652" width="8.7109375" style="4" customWidth="1"/>
    <col min="6653" max="6653" width="27" style="4" customWidth="1"/>
    <col min="6654" max="6657" width="11.5703125" style="4"/>
    <col min="6658" max="6658" width="12.42578125" style="4" bestFit="1" customWidth="1"/>
    <col min="6659" max="6659" width="15.85546875" style="4" bestFit="1" customWidth="1"/>
    <col min="6660" max="6664" width="11.5703125" style="4"/>
    <col min="6665" max="6665" width="12.42578125" style="4" customWidth="1"/>
    <col min="6666" max="6907" width="11.5703125" style="4"/>
    <col min="6908" max="6908" width="8.7109375" style="4" customWidth="1"/>
    <col min="6909" max="6909" width="27" style="4" customWidth="1"/>
    <col min="6910" max="6913" width="11.5703125" style="4"/>
    <col min="6914" max="6914" width="12.42578125" style="4" bestFit="1" customWidth="1"/>
    <col min="6915" max="6915" width="15.85546875" style="4" bestFit="1" customWidth="1"/>
    <col min="6916" max="6920" width="11.5703125" style="4"/>
    <col min="6921" max="6921" width="12.42578125" style="4" customWidth="1"/>
    <col min="6922" max="7163" width="11.5703125" style="4"/>
    <col min="7164" max="7164" width="8.7109375" style="4" customWidth="1"/>
    <col min="7165" max="7165" width="27" style="4" customWidth="1"/>
    <col min="7166" max="7169" width="11.5703125" style="4"/>
    <col min="7170" max="7170" width="12.42578125" style="4" bestFit="1" customWidth="1"/>
    <col min="7171" max="7171" width="15.85546875" style="4" bestFit="1" customWidth="1"/>
    <col min="7172" max="7176" width="11.5703125" style="4"/>
    <col min="7177" max="7177" width="12.42578125" style="4" customWidth="1"/>
    <col min="7178" max="7419" width="11.5703125" style="4"/>
    <col min="7420" max="7420" width="8.7109375" style="4" customWidth="1"/>
    <col min="7421" max="7421" width="27" style="4" customWidth="1"/>
    <col min="7422" max="7425" width="11.5703125" style="4"/>
    <col min="7426" max="7426" width="12.42578125" style="4" bestFit="1" customWidth="1"/>
    <col min="7427" max="7427" width="15.85546875" style="4" bestFit="1" customWidth="1"/>
    <col min="7428" max="7432" width="11.5703125" style="4"/>
    <col min="7433" max="7433" width="12.42578125" style="4" customWidth="1"/>
    <col min="7434" max="7675" width="11.5703125" style="4"/>
    <col min="7676" max="7676" width="8.7109375" style="4" customWidth="1"/>
    <col min="7677" max="7677" width="27" style="4" customWidth="1"/>
    <col min="7678" max="7681" width="11.5703125" style="4"/>
    <col min="7682" max="7682" width="12.42578125" style="4" bestFit="1" customWidth="1"/>
    <col min="7683" max="7683" width="15.85546875" style="4" bestFit="1" customWidth="1"/>
    <col min="7684" max="7688" width="11.5703125" style="4"/>
    <col min="7689" max="7689" width="12.42578125" style="4" customWidth="1"/>
    <col min="7690" max="7931" width="11.5703125" style="4"/>
    <col min="7932" max="7932" width="8.7109375" style="4" customWidth="1"/>
    <col min="7933" max="7933" width="27" style="4" customWidth="1"/>
    <col min="7934" max="7937" width="11.5703125" style="4"/>
    <col min="7938" max="7938" width="12.42578125" style="4" bestFit="1" customWidth="1"/>
    <col min="7939" max="7939" width="15.85546875" style="4" bestFit="1" customWidth="1"/>
    <col min="7940" max="7944" width="11.5703125" style="4"/>
    <col min="7945" max="7945" width="12.42578125" style="4" customWidth="1"/>
    <col min="7946" max="8187" width="11.5703125" style="4"/>
    <col min="8188" max="8188" width="8.7109375" style="4" customWidth="1"/>
    <col min="8189" max="8189" width="27" style="4" customWidth="1"/>
    <col min="8190" max="8193" width="11.5703125" style="4"/>
    <col min="8194" max="8194" width="12.42578125" style="4" bestFit="1" customWidth="1"/>
    <col min="8195" max="8195" width="15.85546875" style="4" bestFit="1" customWidth="1"/>
    <col min="8196" max="8200" width="11.5703125" style="4"/>
    <col min="8201" max="8201" width="12.42578125" style="4" customWidth="1"/>
    <col min="8202" max="8443" width="11.5703125" style="4"/>
    <col min="8444" max="8444" width="8.7109375" style="4" customWidth="1"/>
    <col min="8445" max="8445" width="27" style="4" customWidth="1"/>
    <col min="8446" max="8449" width="11.5703125" style="4"/>
    <col min="8450" max="8450" width="12.42578125" style="4" bestFit="1" customWidth="1"/>
    <col min="8451" max="8451" width="15.85546875" style="4" bestFit="1" customWidth="1"/>
    <col min="8452" max="8456" width="11.5703125" style="4"/>
    <col min="8457" max="8457" width="12.42578125" style="4" customWidth="1"/>
    <col min="8458" max="8699" width="11.5703125" style="4"/>
    <col min="8700" max="8700" width="8.7109375" style="4" customWidth="1"/>
    <col min="8701" max="8701" width="27" style="4" customWidth="1"/>
    <col min="8702" max="8705" width="11.5703125" style="4"/>
    <col min="8706" max="8706" width="12.42578125" style="4" bestFit="1" customWidth="1"/>
    <col min="8707" max="8707" width="15.85546875" style="4" bestFit="1" customWidth="1"/>
    <col min="8708" max="8712" width="11.5703125" style="4"/>
    <col min="8713" max="8713" width="12.42578125" style="4" customWidth="1"/>
    <col min="8714" max="8955" width="11.5703125" style="4"/>
    <col min="8956" max="8956" width="8.7109375" style="4" customWidth="1"/>
    <col min="8957" max="8957" width="27" style="4" customWidth="1"/>
    <col min="8958" max="8961" width="11.5703125" style="4"/>
    <col min="8962" max="8962" width="12.42578125" style="4" bestFit="1" customWidth="1"/>
    <col min="8963" max="8963" width="15.85546875" style="4" bestFit="1" customWidth="1"/>
    <col min="8964" max="8968" width="11.5703125" style="4"/>
    <col min="8969" max="8969" width="12.42578125" style="4" customWidth="1"/>
    <col min="8970" max="9211" width="11.5703125" style="4"/>
    <col min="9212" max="9212" width="8.7109375" style="4" customWidth="1"/>
    <col min="9213" max="9213" width="27" style="4" customWidth="1"/>
    <col min="9214" max="9217" width="11.5703125" style="4"/>
    <col min="9218" max="9218" width="12.42578125" style="4" bestFit="1" customWidth="1"/>
    <col min="9219" max="9219" width="15.85546875" style="4" bestFit="1" customWidth="1"/>
    <col min="9220" max="9224" width="11.5703125" style="4"/>
    <col min="9225" max="9225" width="12.42578125" style="4" customWidth="1"/>
    <col min="9226" max="9467" width="11.5703125" style="4"/>
    <col min="9468" max="9468" width="8.7109375" style="4" customWidth="1"/>
    <col min="9469" max="9469" width="27" style="4" customWidth="1"/>
    <col min="9470" max="9473" width="11.5703125" style="4"/>
    <col min="9474" max="9474" width="12.42578125" style="4" bestFit="1" customWidth="1"/>
    <col min="9475" max="9475" width="15.85546875" style="4" bestFit="1" customWidth="1"/>
    <col min="9476" max="9480" width="11.5703125" style="4"/>
    <col min="9481" max="9481" width="12.42578125" style="4" customWidth="1"/>
    <col min="9482" max="9723" width="11.5703125" style="4"/>
    <col min="9724" max="9724" width="8.7109375" style="4" customWidth="1"/>
    <col min="9725" max="9725" width="27" style="4" customWidth="1"/>
    <col min="9726" max="9729" width="11.5703125" style="4"/>
    <col min="9730" max="9730" width="12.42578125" style="4" bestFit="1" customWidth="1"/>
    <col min="9731" max="9731" width="15.85546875" style="4" bestFit="1" customWidth="1"/>
    <col min="9732" max="9736" width="11.5703125" style="4"/>
    <col min="9737" max="9737" width="12.42578125" style="4" customWidth="1"/>
    <col min="9738" max="9979" width="11.5703125" style="4"/>
    <col min="9980" max="9980" width="8.7109375" style="4" customWidth="1"/>
    <col min="9981" max="9981" width="27" style="4" customWidth="1"/>
    <col min="9982" max="9985" width="11.5703125" style="4"/>
    <col min="9986" max="9986" width="12.42578125" style="4" bestFit="1" customWidth="1"/>
    <col min="9987" max="9987" width="15.85546875" style="4" bestFit="1" customWidth="1"/>
    <col min="9988" max="9992" width="11.5703125" style="4"/>
    <col min="9993" max="9993" width="12.42578125" style="4" customWidth="1"/>
    <col min="9994" max="10235" width="11.5703125" style="4"/>
    <col min="10236" max="10236" width="8.7109375" style="4" customWidth="1"/>
    <col min="10237" max="10237" width="27" style="4" customWidth="1"/>
    <col min="10238" max="10241" width="11.5703125" style="4"/>
    <col min="10242" max="10242" width="12.42578125" style="4" bestFit="1" customWidth="1"/>
    <col min="10243" max="10243" width="15.85546875" style="4" bestFit="1" customWidth="1"/>
    <col min="10244" max="10248" width="11.5703125" style="4"/>
    <col min="10249" max="10249" width="12.42578125" style="4" customWidth="1"/>
    <col min="10250" max="10491" width="11.5703125" style="4"/>
    <col min="10492" max="10492" width="8.7109375" style="4" customWidth="1"/>
    <col min="10493" max="10493" width="27" style="4" customWidth="1"/>
    <col min="10494" max="10497" width="11.5703125" style="4"/>
    <col min="10498" max="10498" width="12.42578125" style="4" bestFit="1" customWidth="1"/>
    <col min="10499" max="10499" width="15.85546875" style="4" bestFit="1" customWidth="1"/>
    <col min="10500" max="10504" width="11.5703125" style="4"/>
    <col min="10505" max="10505" width="12.42578125" style="4" customWidth="1"/>
    <col min="10506" max="10747" width="11.5703125" style="4"/>
    <col min="10748" max="10748" width="8.7109375" style="4" customWidth="1"/>
    <col min="10749" max="10749" width="27" style="4" customWidth="1"/>
    <col min="10750" max="10753" width="11.5703125" style="4"/>
    <col min="10754" max="10754" width="12.42578125" style="4" bestFit="1" customWidth="1"/>
    <col min="10755" max="10755" width="15.85546875" style="4" bestFit="1" customWidth="1"/>
    <col min="10756" max="10760" width="11.5703125" style="4"/>
    <col min="10761" max="10761" width="12.42578125" style="4" customWidth="1"/>
    <col min="10762" max="11003" width="11.5703125" style="4"/>
    <col min="11004" max="11004" width="8.7109375" style="4" customWidth="1"/>
    <col min="11005" max="11005" width="27" style="4" customWidth="1"/>
    <col min="11006" max="11009" width="11.5703125" style="4"/>
    <col min="11010" max="11010" width="12.42578125" style="4" bestFit="1" customWidth="1"/>
    <col min="11011" max="11011" width="15.85546875" style="4" bestFit="1" customWidth="1"/>
    <col min="11012" max="11016" width="11.5703125" style="4"/>
    <col min="11017" max="11017" width="12.42578125" style="4" customWidth="1"/>
    <col min="11018" max="11259" width="11.5703125" style="4"/>
    <col min="11260" max="11260" width="8.7109375" style="4" customWidth="1"/>
    <col min="11261" max="11261" width="27" style="4" customWidth="1"/>
    <col min="11262" max="11265" width="11.5703125" style="4"/>
    <col min="11266" max="11266" width="12.42578125" style="4" bestFit="1" customWidth="1"/>
    <col min="11267" max="11267" width="15.85546875" style="4" bestFit="1" customWidth="1"/>
    <col min="11268" max="11272" width="11.5703125" style="4"/>
    <col min="11273" max="11273" width="12.42578125" style="4" customWidth="1"/>
    <col min="11274" max="11515" width="11.5703125" style="4"/>
    <col min="11516" max="11516" width="8.7109375" style="4" customWidth="1"/>
    <col min="11517" max="11517" width="27" style="4" customWidth="1"/>
    <col min="11518" max="11521" width="11.5703125" style="4"/>
    <col min="11522" max="11522" width="12.42578125" style="4" bestFit="1" customWidth="1"/>
    <col min="11523" max="11523" width="15.85546875" style="4" bestFit="1" customWidth="1"/>
    <col min="11524" max="11528" width="11.5703125" style="4"/>
    <col min="11529" max="11529" width="12.42578125" style="4" customWidth="1"/>
    <col min="11530" max="11771" width="11.5703125" style="4"/>
    <col min="11772" max="11772" width="8.7109375" style="4" customWidth="1"/>
    <col min="11773" max="11773" width="27" style="4" customWidth="1"/>
    <col min="11774" max="11777" width="11.5703125" style="4"/>
    <col min="11778" max="11778" width="12.42578125" style="4" bestFit="1" customWidth="1"/>
    <col min="11779" max="11779" width="15.85546875" style="4" bestFit="1" customWidth="1"/>
    <col min="11780" max="11784" width="11.5703125" style="4"/>
    <col min="11785" max="11785" width="12.42578125" style="4" customWidth="1"/>
    <col min="11786" max="12027" width="11.5703125" style="4"/>
    <col min="12028" max="12028" width="8.7109375" style="4" customWidth="1"/>
    <col min="12029" max="12029" width="27" style="4" customWidth="1"/>
    <col min="12030" max="12033" width="11.5703125" style="4"/>
    <col min="12034" max="12034" width="12.42578125" style="4" bestFit="1" customWidth="1"/>
    <col min="12035" max="12035" width="15.85546875" style="4" bestFit="1" customWidth="1"/>
    <col min="12036" max="12040" width="11.5703125" style="4"/>
    <col min="12041" max="12041" width="12.42578125" style="4" customWidth="1"/>
    <col min="12042" max="12283" width="11.5703125" style="4"/>
    <col min="12284" max="12284" width="8.7109375" style="4" customWidth="1"/>
    <col min="12285" max="12285" width="27" style="4" customWidth="1"/>
    <col min="12286" max="12289" width="11.5703125" style="4"/>
    <col min="12290" max="12290" width="12.42578125" style="4" bestFit="1" customWidth="1"/>
    <col min="12291" max="12291" width="15.85546875" style="4" bestFit="1" customWidth="1"/>
    <col min="12292" max="12296" width="11.5703125" style="4"/>
    <col min="12297" max="12297" width="12.42578125" style="4" customWidth="1"/>
    <col min="12298" max="12539" width="11.5703125" style="4"/>
    <col min="12540" max="12540" width="8.7109375" style="4" customWidth="1"/>
    <col min="12541" max="12541" width="27" style="4" customWidth="1"/>
    <col min="12542" max="12545" width="11.5703125" style="4"/>
    <col min="12546" max="12546" width="12.42578125" style="4" bestFit="1" customWidth="1"/>
    <col min="12547" max="12547" width="15.85546875" style="4" bestFit="1" customWidth="1"/>
    <col min="12548" max="12552" width="11.5703125" style="4"/>
    <col min="12553" max="12553" width="12.42578125" style="4" customWidth="1"/>
    <col min="12554" max="12795" width="11.5703125" style="4"/>
    <col min="12796" max="12796" width="8.7109375" style="4" customWidth="1"/>
    <col min="12797" max="12797" width="27" style="4" customWidth="1"/>
    <col min="12798" max="12801" width="11.5703125" style="4"/>
    <col min="12802" max="12802" width="12.42578125" style="4" bestFit="1" customWidth="1"/>
    <col min="12803" max="12803" width="15.85546875" style="4" bestFit="1" customWidth="1"/>
    <col min="12804" max="12808" width="11.5703125" style="4"/>
    <col min="12809" max="12809" width="12.42578125" style="4" customWidth="1"/>
    <col min="12810" max="13051" width="11.5703125" style="4"/>
    <col min="13052" max="13052" width="8.7109375" style="4" customWidth="1"/>
    <col min="13053" max="13053" width="27" style="4" customWidth="1"/>
    <col min="13054" max="13057" width="11.5703125" style="4"/>
    <col min="13058" max="13058" width="12.42578125" style="4" bestFit="1" customWidth="1"/>
    <col min="13059" max="13059" width="15.85546875" style="4" bestFit="1" customWidth="1"/>
    <col min="13060" max="13064" width="11.5703125" style="4"/>
    <col min="13065" max="13065" width="12.42578125" style="4" customWidth="1"/>
    <col min="13066" max="13307" width="11.5703125" style="4"/>
    <col min="13308" max="13308" width="8.7109375" style="4" customWidth="1"/>
    <col min="13309" max="13309" width="27" style="4" customWidth="1"/>
    <col min="13310" max="13313" width="11.5703125" style="4"/>
    <col min="13314" max="13314" width="12.42578125" style="4" bestFit="1" customWidth="1"/>
    <col min="13315" max="13315" width="15.85546875" style="4" bestFit="1" customWidth="1"/>
    <col min="13316" max="13320" width="11.5703125" style="4"/>
    <col min="13321" max="13321" width="12.42578125" style="4" customWidth="1"/>
    <col min="13322" max="13563" width="11.5703125" style="4"/>
    <col min="13564" max="13564" width="8.7109375" style="4" customWidth="1"/>
    <col min="13565" max="13565" width="27" style="4" customWidth="1"/>
    <col min="13566" max="13569" width="11.5703125" style="4"/>
    <col min="13570" max="13570" width="12.42578125" style="4" bestFit="1" customWidth="1"/>
    <col min="13571" max="13571" width="15.85546875" style="4" bestFit="1" customWidth="1"/>
    <col min="13572" max="13576" width="11.5703125" style="4"/>
    <col min="13577" max="13577" width="12.42578125" style="4" customWidth="1"/>
    <col min="13578" max="13819" width="11.5703125" style="4"/>
    <col min="13820" max="13820" width="8.7109375" style="4" customWidth="1"/>
    <col min="13821" max="13821" width="27" style="4" customWidth="1"/>
    <col min="13822" max="13825" width="11.5703125" style="4"/>
    <col min="13826" max="13826" width="12.42578125" style="4" bestFit="1" customWidth="1"/>
    <col min="13827" max="13827" width="15.85546875" style="4" bestFit="1" customWidth="1"/>
    <col min="13828" max="13832" width="11.5703125" style="4"/>
    <col min="13833" max="13833" width="12.42578125" style="4" customWidth="1"/>
    <col min="13834" max="14075" width="11.5703125" style="4"/>
    <col min="14076" max="14076" width="8.7109375" style="4" customWidth="1"/>
    <col min="14077" max="14077" width="27" style="4" customWidth="1"/>
    <col min="14078" max="14081" width="11.5703125" style="4"/>
    <col min="14082" max="14082" width="12.42578125" style="4" bestFit="1" customWidth="1"/>
    <col min="14083" max="14083" width="15.85546875" style="4" bestFit="1" customWidth="1"/>
    <col min="14084" max="14088" width="11.5703125" style="4"/>
    <col min="14089" max="14089" width="12.42578125" style="4" customWidth="1"/>
    <col min="14090" max="14331" width="11.5703125" style="4"/>
    <col min="14332" max="14332" width="8.7109375" style="4" customWidth="1"/>
    <col min="14333" max="14333" width="27" style="4" customWidth="1"/>
    <col min="14334" max="14337" width="11.5703125" style="4"/>
    <col min="14338" max="14338" width="12.42578125" style="4" bestFit="1" customWidth="1"/>
    <col min="14339" max="14339" width="15.85546875" style="4" bestFit="1" customWidth="1"/>
    <col min="14340" max="14344" width="11.5703125" style="4"/>
    <col min="14345" max="14345" width="12.42578125" style="4" customWidth="1"/>
    <col min="14346" max="14587" width="11.5703125" style="4"/>
    <col min="14588" max="14588" width="8.7109375" style="4" customWidth="1"/>
    <col min="14589" max="14589" width="27" style="4" customWidth="1"/>
    <col min="14590" max="14593" width="11.5703125" style="4"/>
    <col min="14594" max="14594" width="12.42578125" style="4" bestFit="1" customWidth="1"/>
    <col min="14595" max="14595" width="15.85546875" style="4" bestFit="1" customWidth="1"/>
    <col min="14596" max="14600" width="11.5703125" style="4"/>
    <col min="14601" max="14601" width="12.42578125" style="4" customWidth="1"/>
    <col min="14602" max="14843" width="11.5703125" style="4"/>
    <col min="14844" max="14844" width="8.7109375" style="4" customWidth="1"/>
    <col min="14845" max="14845" width="27" style="4" customWidth="1"/>
    <col min="14846" max="14849" width="11.5703125" style="4"/>
    <col min="14850" max="14850" width="12.42578125" style="4" bestFit="1" customWidth="1"/>
    <col min="14851" max="14851" width="15.85546875" style="4" bestFit="1" customWidth="1"/>
    <col min="14852" max="14856" width="11.5703125" style="4"/>
    <col min="14857" max="14857" width="12.42578125" style="4" customWidth="1"/>
    <col min="14858" max="15099" width="11.5703125" style="4"/>
    <col min="15100" max="15100" width="8.7109375" style="4" customWidth="1"/>
    <col min="15101" max="15101" width="27" style="4" customWidth="1"/>
    <col min="15102" max="15105" width="11.5703125" style="4"/>
    <col min="15106" max="15106" width="12.42578125" style="4" bestFit="1" customWidth="1"/>
    <col min="15107" max="15107" width="15.85546875" style="4" bestFit="1" customWidth="1"/>
    <col min="15108" max="15112" width="11.5703125" style="4"/>
    <col min="15113" max="15113" width="12.42578125" style="4" customWidth="1"/>
    <col min="15114" max="15355" width="11.5703125" style="4"/>
    <col min="15356" max="15356" width="8.7109375" style="4" customWidth="1"/>
    <col min="15357" max="15357" width="27" style="4" customWidth="1"/>
    <col min="15358" max="15361" width="11.5703125" style="4"/>
    <col min="15362" max="15362" width="12.42578125" style="4" bestFit="1" customWidth="1"/>
    <col min="15363" max="15363" width="15.85546875" style="4" bestFit="1" customWidth="1"/>
    <col min="15364" max="15368" width="11.5703125" style="4"/>
    <col min="15369" max="15369" width="12.42578125" style="4" customWidth="1"/>
    <col min="15370" max="15611" width="11.5703125" style="4"/>
    <col min="15612" max="15612" width="8.7109375" style="4" customWidth="1"/>
    <col min="15613" max="15613" width="27" style="4" customWidth="1"/>
    <col min="15614" max="15617" width="11.5703125" style="4"/>
    <col min="15618" max="15618" width="12.42578125" style="4" bestFit="1" customWidth="1"/>
    <col min="15619" max="15619" width="15.85546875" style="4" bestFit="1" customWidth="1"/>
    <col min="15620" max="15624" width="11.5703125" style="4"/>
    <col min="15625" max="15625" width="12.42578125" style="4" customWidth="1"/>
    <col min="15626" max="15867" width="11.5703125" style="4"/>
    <col min="15868" max="15868" width="8.7109375" style="4" customWidth="1"/>
    <col min="15869" max="15869" width="27" style="4" customWidth="1"/>
    <col min="15870" max="15873" width="11.5703125" style="4"/>
    <col min="15874" max="15874" width="12.42578125" style="4" bestFit="1" customWidth="1"/>
    <col min="15875" max="15875" width="15.85546875" style="4" bestFit="1" customWidth="1"/>
    <col min="15876" max="15880" width="11.5703125" style="4"/>
    <col min="15881" max="15881" width="12.42578125" style="4" customWidth="1"/>
    <col min="15882" max="16123" width="11.5703125" style="4"/>
    <col min="16124" max="16124" width="8.7109375" style="4" customWidth="1"/>
    <col min="16125" max="16125" width="27" style="4" customWidth="1"/>
    <col min="16126" max="16129" width="11.5703125" style="4"/>
    <col min="16130" max="16130" width="12.42578125" style="4" bestFit="1" customWidth="1"/>
    <col min="16131" max="16131" width="15.85546875" style="4" bestFit="1" customWidth="1"/>
    <col min="16132" max="16136" width="11.5703125" style="4"/>
    <col min="16137" max="16137" width="12.42578125" style="4" customWidth="1"/>
    <col min="16138" max="16384" width="11.5703125" style="4"/>
  </cols>
  <sheetData>
    <row r="1" spans="1:25" ht="20.25" customHeight="1" x14ac:dyDescent="0.2">
      <c r="A1" s="243" t="s">
        <v>751</v>
      </c>
      <c r="B1" s="109"/>
      <c r="C1" s="109"/>
      <c r="D1" s="109"/>
      <c r="E1" s="109"/>
      <c r="F1" s="109"/>
      <c r="G1" s="109"/>
      <c r="H1" s="109"/>
      <c r="I1" s="109"/>
      <c r="J1" s="109"/>
      <c r="K1" s="109"/>
      <c r="L1" s="109"/>
      <c r="M1" s="109"/>
      <c r="N1" s="109"/>
      <c r="O1" s="109"/>
      <c r="P1" s="109"/>
      <c r="Q1" s="109"/>
      <c r="R1" s="109"/>
      <c r="S1" s="109"/>
      <c r="T1" s="109"/>
      <c r="U1" s="109"/>
      <c r="V1" s="109"/>
      <c r="W1" s="109"/>
      <c r="X1" s="109"/>
      <c r="Y1" s="109"/>
    </row>
    <row r="2" spans="1:25" x14ac:dyDescent="0.2">
      <c r="A2" s="109"/>
      <c r="B2" s="109"/>
      <c r="C2" s="109"/>
      <c r="D2" s="109"/>
      <c r="E2" s="109"/>
      <c r="F2" s="109"/>
      <c r="G2" s="109"/>
      <c r="H2" s="109"/>
      <c r="I2" s="109"/>
      <c r="J2" s="109"/>
      <c r="K2" s="109"/>
      <c r="L2" s="109"/>
      <c r="M2" s="109"/>
      <c r="N2" s="109"/>
      <c r="O2" s="109"/>
      <c r="P2" s="109"/>
      <c r="Q2" s="109"/>
      <c r="R2" s="109"/>
      <c r="S2" s="109"/>
      <c r="T2" s="109"/>
      <c r="U2" s="109"/>
      <c r="V2" s="109"/>
      <c r="W2" s="109"/>
      <c r="X2" s="109"/>
      <c r="Y2" s="109"/>
    </row>
    <row r="3" spans="1:25" ht="15" x14ac:dyDescent="0.25">
      <c r="A3" s="110" t="s">
        <v>0</v>
      </c>
      <c r="B3" s="51" t="s">
        <v>778</v>
      </c>
      <c r="C3" s="52"/>
      <c r="D3" s="52"/>
      <c r="E3" s="52"/>
      <c r="F3" s="53"/>
      <c r="G3" s="109"/>
      <c r="H3" s="109"/>
      <c r="I3" s="109"/>
      <c r="J3" s="109"/>
      <c r="K3" s="109"/>
      <c r="L3" s="109"/>
      <c r="M3" s="109"/>
      <c r="N3" s="109"/>
      <c r="O3" s="109"/>
      <c r="P3" s="109"/>
      <c r="Q3" s="109"/>
      <c r="R3" s="66"/>
      <c r="S3" s="109"/>
      <c r="T3" s="109"/>
      <c r="U3" s="109"/>
      <c r="V3" s="109"/>
      <c r="W3" s="109"/>
      <c r="X3" s="109"/>
      <c r="Y3" s="109"/>
    </row>
    <row r="4" spans="1:25" ht="30" x14ac:dyDescent="0.25">
      <c r="A4" s="111" t="s">
        <v>669</v>
      </c>
      <c r="B4" s="45"/>
      <c r="C4" s="112" t="s">
        <v>670</v>
      </c>
      <c r="D4" s="109"/>
      <c r="E4" s="109"/>
      <c r="F4" s="109"/>
      <c r="G4" s="109"/>
      <c r="H4" s="109"/>
      <c r="I4" s="109"/>
      <c r="J4" s="109"/>
      <c r="K4" s="109"/>
      <c r="L4" s="109"/>
      <c r="M4" s="109"/>
      <c r="N4" s="109"/>
      <c r="O4" s="109"/>
      <c r="P4" s="109"/>
      <c r="Q4" s="109"/>
      <c r="R4" s="66"/>
      <c r="S4" s="109"/>
      <c r="T4" s="109"/>
      <c r="U4" s="109"/>
      <c r="V4" s="109"/>
      <c r="W4" s="109"/>
      <c r="X4" s="109"/>
      <c r="Y4" s="109"/>
    </row>
    <row r="5" spans="1:25" ht="15" x14ac:dyDescent="0.25">
      <c r="A5" s="109"/>
      <c r="B5" s="109"/>
      <c r="C5" s="109"/>
      <c r="D5" s="109"/>
      <c r="E5" s="109"/>
      <c r="F5" s="109"/>
      <c r="G5" s="109"/>
      <c r="H5" s="109"/>
      <c r="I5" s="109"/>
      <c r="J5" s="109"/>
      <c r="K5" s="109"/>
      <c r="L5" s="109"/>
      <c r="M5" s="109"/>
      <c r="N5" s="109"/>
      <c r="O5" s="109"/>
      <c r="P5" s="109"/>
      <c r="Q5" s="109"/>
      <c r="R5" s="66"/>
      <c r="S5" s="109"/>
      <c r="T5" s="109"/>
      <c r="U5" s="109"/>
      <c r="V5" s="109"/>
      <c r="W5" s="109"/>
      <c r="X5" s="109"/>
      <c r="Y5" s="109"/>
    </row>
    <row r="6" spans="1:25" ht="15.75" customHeight="1" x14ac:dyDescent="0.25">
      <c r="A6" s="113" t="s">
        <v>567</v>
      </c>
      <c r="B6" s="54" t="s">
        <v>570</v>
      </c>
      <c r="C6" s="54"/>
      <c r="D6" s="54"/>
      <c r="E6" s="54"/>
      <c r="F6" s="54"/>
      <c r="G6" s="109"/>
      <c r="H6" s="114"/>
      <c r="I6" s="109"/>
      <c r="J6" s="109"/>
      <c r="K6" s="109"/>
      <c r="L6" s="109"/>
      <c r="M6" s="109"/>
      <c r="N6" s="109"/>
      <c r="O6" s="115" t="s">
        <v>613</v>
      </c>
      <c r="P6" s="109"/>
      <c r="Q6" s="109"/>
      <c r="R6" s="66"/>
      <c r="S6" s="109"/>
      <c r="T6" s="109"/>
      <c r="U6" s="109"/>
      <c r="V6" s="109"/>
      <c r="W6" s="109"/>
      <c r="X6" s="109"/>
      <c r="Y6" s="109"/>
    </row>
    <row r="7" spans="1:25" ht="15.75" customHeight="1" x14ac:dyDescent="0.25">
      <c r="A7" s="113" t="s">
        <v>626</v>
      </c>
      <c r="B7" s="54" t="s">
        <v>571</v>
      </c>
      <c r="C7" s="54"/>
      <c r="D7" s="54"/>
      <c r="E7" s="54"/>
      <c r="F7" s="54"/>
      <c r="G7" s="109"/>
      <c r="H7" s="109"/>
      <c r="I7" s="109"/>
      <c r="J7" s="109"/>
      <c r="K7" s="109"/>
      <c r="L7" s="109"/>
      <c r="M7" s="109"/>
      <c r="N7" s="109"/>
      <c r="O7" s="109"/>
      <c r="P7" s="109"/>
      <c r="Q7" s="109"/>
      <c r="R7" s="66"/>
      <c r="S7" s="109"/>
      <c r="T7" s="109"/>
      <c r="U7" s="109"/>
      <c r="V7" s="109"/>
      <c r="W7" s="109"/>
      <c r="X7" s="109"/>
      <c r="Y7" s="109"/>
    </row>
    <row r="8" spans="1:25" ht="15.75" customHeight="1" x14ac:dyDescent="0.25">
      <c r="A8" s="116" t="s">
        <v>572</v>
      </c>
      <c r="B8" s="54" t="s">
        <v>573</v>
      </c>
      <c r="C8" s="54"/>
      <c r="D8" s="54"/>
      <c r="E8" s="54"/>
      <c r="F8" s="54"/>
      <c r="G8" s="117" t="s">
        <v>625</v>
      </c>
      <c r="H8" s="118"/>
      <c r="I8" s="118"/>
      <c r="J8" s="118"/>
      <c r="K8" s="118"/>
      <c r="L8" s="118"/>
      <c r="M8" s="118"/>
      <c r="N8" s="118"/>
      <c r="O8" s="109"/>
      <c r="P8" s="109"/>
      <c r="Q8" s="109"/>
      <c r="R8" s="66"/>
      <c r="S8" s="109"/>
      <c r="T8" s="109"/>
      <c r="U8" s="109"/>
      <c r="V8" s="109"/>
      <c r="W8" s="109"/>
      <c r="X8" s="109"/>
      <c r="Y8" s="109"/>
    </row>
    <row r="9" spans="1:25" ht="15.75" customHeight="1" x14ac:dyDescent="0.25">
      <c r="A9" s="116" t="s">
        <v>604</v>
      </c>
      <c r="B9" s="55" t="s">
        <v>624</v>
      </c>
      <c r="C9" s="56"/>
      <c r="D9" s="56"/>
      <c r="E9" s="56"/>
      <c r="F9" s="57"/>
      <c r="G9" s="117"/>
      <c r="H9" s="118"/>
      <c r="I9" s="118"/>
      <c r="J9" s="118"/>
      <c r="K9" s="118"/>
      <c r="L9" s="118"/>
      <c r="M9" s="118"/>
      <c r="N9" s="118"/>
      <c r="O9" s="115" t="s">
        <v>614</v>
      </c>
      <c r="P9" s="109"/>
      <c r="Q9" s="109"/>
      <c r="R9" s="66"/>
      <c r="S9" s="109"/>
      <c r="T9" s="109"/>
      <c r="U9" s="109"/>
      <c r="V9" s="109"/>
      <c r="W9" s="109"/>
      <c r="X9" s="109"/>
      <c r="Y9" s="109"/>
    </row>
    <row r="10" spans="1:25" ht="25.5" customHeight="1" x14ac:dyDescent="0.25">
      <c r="A10" s="119" t="s">
        <v>605</v>
      </c>
      <c r="B10" s="58" t="s">
        <v>606</v>
      </c>
      <c r="C10" s="59"/>
      <c r="D10" s="59"/>
      <c r="E10" s="59"/>
      <c r="F10" s="60"/>
      <c r="G10" s="117"/>
      <c r="H10" s="118"/>
      <c r="I10" s="118"/>
      <c r="J10" s="118"/>
      <c r="K10" s="118"/>
      <c r="L10" s="118"/>
      <c r="M10" s="118"/>
      <c r="N10" s="118"/>
      <c r="O10" s="109"/>
      <c r="P10" s="109"/>
      <c r="Q10" s="109"/>
      <c r="R10" s="66"/>
      <c r="S10" s="109"/>
      <c r="T10" s="109"/>
      <c r="U10" s="109"/>
      <c r="V10" s="109"/>
      <c r="W10" s="109"/>
      <c r="X10" s="109"/>
      <c r="Y10" s="109"/>
    </row>
    <row r="11" spans="1:25" ht="15" x14ac:dyDescent="0.25">
      <c r="A11" s="113" t="s">
        <v>627</v>
      </c>
      <c r="B11" s="54" t="s">
        <v>574</v>
      </c>
      <c r="C11" s="54"/>
      <c r="D11" s="54"/>
      <c r="E11" s="54"/>
      <c r="F11" s="54"/>
      <c r="G11" s="109"/>
      <c r="H11" s="109"/>
      <c r="I11" s="109"/>
      <c r="J11" s="109"/>
      <c r="K11" s="109"/>
      <c r="L11" s="109"/>
      <c r="M11" s="109"/>
      <c r="N11" s="109"/>
      <c r="O11" s="109"/>
      <c r="P11" s="109"/>
      <c r="Q11" s="109"/>
      <c r="R11" s="66"/>
      <c r="S11" s="109"/>
      <c r="T11" s="109"/>
      <c r="U11" s="109"/>
      <c r="V11" s="109"/>
      <c r="W11" s="109"/>
      <c r="X11" s="109"/>
      <c r="Y11" s="109"/>
    </row>
    <row r="12" spans="1:25" ht="15" x14ac:dyDescent="0.25">
      <c r="A12" s="109"/>
      <c r="B12" s="109"/>
      <c r="C12" s="109"/>
      <c r="D12" s="109"/>
      <c r="E12" s="109"/>
      <c r="F12" s="109"/>
      <c r="G12" s="109"/>
      <c r="H12" s="109"/>
      <c r="I12" s="109"/>
      <c r="J12" s="109"/>
      <c r="K12" s="109"/>
      <c r="L12" s="109"/>
      <c r="M12" s="109"/>
      <c r="N12" s="109"/>
      <c r="O12" s="109"/>
      <c r="P12" s="109"/>
      <c r="Q12" s="109"/>
      <c r="R12" s="66"/>
      <c r="S12" s="109"/>
      <c r="T12" s="109"/>
      <c r="U12" s="109"/>
      <c r="V12" s="109"/>
      <c r="W12" s="109"/>
      <c r="X12" s="109"/>
      <c r="Y12" s="109"/>
    </row>
    <row r="13" spans="1:25" ht="15" x14ac:dyDescent="0.25">
      <c r="A13" s="120"/>
      <c r="B13" s="121" t="s">
        <v>632</v>
      </c>
      <c r="C13" s="122" t="s">
        <v>633</v>
      </c>
      <c r="D13" s="123"/>
      <c r="E13" s="109"/>
      <c r="F13" s="124"/>
      <c r="G13" s="109"/>
      <c r="H13" s="109"/>
      <c r="I13" s="109"/>
      <c r="J13" s="109"/>
      <c r="K13" s="109"/>
      <c r="L13" s="109"/>
      <c r="M13" s="109"/>
      <c r="N13" s="109"/>
      <c r="O13" s="109"/>
      <c r="P13" s="109"/>
      <c r="Q13" s="109"/>
      <c r="R13" s="66"/>
      <c r="S13" s="109"/>
      <c r="T13" s="109"/>
      <c r="U13" s="109"/>
      <c r="V13" s="109"/>
      <c r="W13" s="109"/>
      <c r="X13" s="109"/>
      <c r="Y13" s="109"/>
    </row>
    <row r="14" spans="1:25" ht="51" customHeight="1" x14ac:dyDescent="0.2">
      <c r="A14" s="125" t="s">
        <v>628</v>
      </c>
      <c r="B14" s="46">
        <f>C116*0.85</f>
        <v>31802.25182371795</v>
      </c>
      <c r="C14" s="46">
        <f>C117*0.96</f>
        <v>35917.83735384616</v>
      </c>
      <c r="D14" s="126" t="s">
        <v>578</v>
      </c>
      <c r="E14" s="127" t="s">
        <v>777</v>
      </c>
      <c r="F14" s="128"/>
      <c r="G14" s="128"/>
      <c r="H14" s="128"/>
      <c r="I14" s="128"/>
      <c r="J14" s="128"/>
      <c r="K14" s="128"/>
      <c r="L14" s="128"/>
      <c r="M14" s="128"/>
      <c r="N14" s="128"/>
      <c r="O14" s="128"/>
      <c r="P14" s="128"/>
      <c r="Q14" s="128"/>
      <c r="R14" s="128"/>
      <c r="S14" s="128"/>
      <c r="T14" s="128"/>
      <c r="U14" s="128"/>
      <c r="V14" s="128"/>
      <c r="W14" s="128"/>
      <c r="X14" s="128"/>
      <c r="Y14" s="128"/>
    </row>
    <row r="15" spans="1:25" ht="15" x14ac:dyDescent="0.25">
      <c r="A15" s="129" t="s">
        <v>650</v>
      </c>
      <c r="B15" s="130">
        <f>B14/C116</f>
        <v>0.85</v>
      </c>
      <c r="C15" s="130">
        <f>C14/C117</f>
        <v>0.96000000000000008</v>
      </c>
      <c r="D15" s="131" t="s">
        <v>611</v>
      </c>
      <c r="E15" s="132"/>
      <c r="F15" s="109"/>
      <c r="G15" s="109"/>
      <c r="H15" s="109"/>
      <c r="I15" s="109"/>
      <c r="J15" s="114"/>
      <c r="K15" s="109"/>
      <c r="L15" s="109"/>
      <c r="M15" s="109"/>
      <c r="N15" s="109"/>
      <c r="O15" s="109"/>
      <c r="P15" s="109"/>
      <c r="Q15" s="109"/>
      <c r="R15" s="66"/>
      <c r="S15" s="109"/>
      <c r="T15" s="109"/>
      <c r="U15" s="109"/>
      <c r="V15" s="109"/>
      <c r="W15" s="109"/>
      <c r="X15" s="109"/>
      <c r="Y15" s="109"/>
    </row>
    <row r="16" spans="1:25" ht="15" x14ac:dyDescent="0.25">
      <c r="A16" s="133"/>
      <c r="B16" s="133"/>
      <c r="C16" s="133"/>
      <c r="D16" s="133"/>
      <c r="E16" s="103"/>
      <c r="F16" s="109"/>
      <c r="G16" s="109"/>
      <c r="H16" s="109"/>
      <c r="I16" s="109"/>
      <c r="J16" s="114"/>
      <c r="K16" s="109"/>
      <c r="L16" s="109"/>
      <c r="M16" s="109"/>
      <c r="N16" s="109"/>
      <c r="O16" s="109"/>
      <c r="P16" s="109"/>
      <c r="Q16" s="109"/>
      <c r="R16" s="66"/>
      <c r="S16" s="109"/>
      <c r="T16" s="109"/>
      <c r="U16" s="109"/>
      <c r="V16" s="109"/>
      <c r="W16" s="109"/>
      <c r="X16" s="109"/>
      <c r="Y16" s="109"/>
    </row>
    <row r="17" spans="1:25" ht="50.25" customHeight="1" x14ac:dyDescent="0.25">
      <c r="A17" s="134" t="s">
        <v>766</v>
      </c>
      <c r="B17" s="135"/>
      <c r="C17" s="135"/>
      <c r="D17" s="135"/>
      <c r="E17" s="135"/>
      <c r="F17" s="136"/>
      <c r="G17" s="136"/>
      <c r="H17" s="109"/>
      <c r="I17" s="109"/>
      <c r="J17" s="109"/>
      <c r="K17" s="109"/>
      <c r="L17" s="109"/>
      <c r="M17" s="109"/>
      <c r="N17" s="109"/>
      <c r="O17" s="109"/>
      <c r="P17" s="109"/>
      <c r="Q17" s="109"/>
      <c r="R17" s="109"/>
      <c r="S17" s="109"/>
      <c r="T17" s="109"/>
      <c r="U17" s="109"/>
      <c r="V17" s="109"/>
      <c r="W17" s="109"/>
      <c r="X17" s="109"/>
      <c r="Y17" s="109"/>
    </row>
    <row r="18" spans="1:25" ht="30" x14ac:dyDescent="0.25">
      <c r="A18" s="137" t="s">
        <v>651</v>
      </c>
      <c r="B18" s="40">
        <v>836.6</v>
      </c>
      <c r="C18" s="122" t="s">
        <v>643</v>
      </c>
      <c r="D18" s="138" t="s">
        <v>774</v>
      </c>
      <c r="E18" s="135"/>
      <c r="F18" s="136"/>
      <c r="G18" s="136"/>
      <c r="H18" s="109"/>
      <c r="I18" s="109"/>
      <c r="J18" s="109"/>
      <c r="K18" s="109"/>
      <c r="L18" s="109"/>
      <c r="M18" s="109"/>
      <c r="N18" s="109"/>
      <c r="O18" s="109"/>
      <c r="P18" s="109"/>
      <c r="Q18" s="109"/>
      <c r="R18" s="109"/>
      <c r="S18" s="109"/>
      <c r="T18" s="109"/>
      <c r="U18" s="109"/>
      <c r="V18" s="109"/>
      <c r="W18" s="109"/>
      <c r="X18" s="109"/>
      <c r="Y18" s="109"/>
    </row>
    <row r="19" spans="1:25" ht="15" x14ac:dyDescent="0.25">
      <c r="A19" s="129" t="s">
        <v>759</v>
      </c>
      <c r="B19" s="40">
        <v>0</v>
      </c>
      <c r="C19" s="122" t="s">
        <v>643</v>
      </c>
      <c r="D19" s="139" t="s">
        <v>750</v>
      </c>
      <c r="E19" s="135"/>
      <c r="F19" s="136"/>
      <c r="G19" s="136"/>
      <c r="H19" s="109"/>
      <c r="I19" s="109"/>
      <c r="J19" s="109"/>
      <c r="K19" s="109"/>
      <c r="L19" s="109"/>
      <c r="M19" s="109"/>
      <c r="N19" s="109"/>
      <c r="O19" s="109"/>
      <c r="P19" s="109"/>
      <c r="Q19" s="109"/>
      <c r="R19" s="109"/>
      <c r="S19" s="109"/>
      <c r="T19" s="109"/>
      <c r="U19" s="109"/>
      <c r="V19" s="109"/>
      <c r="W19" s="109"/>
      <c r="X19" s="109"/>
      <c r="Y19" s="109"/>
    </row>
    <row r="20" spans="1:25" ht="30" x14ac:dyDescent="0.25">
      <c r="A20" s="129" t="s">
        <v>644</v>
      </c>
      <c r="B20" s="40">
        <v>601.78</v>
      </c>
      <c r="C20" s="122" t="s">
        <v>578</v>
      </c>
      <c r="D20" s="139" t="s">
        <v>682</v>
      </c>
      <c r="E20" s="135"/>
      <c r="F20" s="136"/>
      <c r="G20" s="136"/>
      <c r="H20" s="109"/>
      <c r="I20" s="109"/>
      <c r="J20" s="109"/>
      <c r="K20" s="109"/>
      <c r="L20" s="109"/>
      <c r="M20" s="109"/>
      <c r="N20" s="109"/>
      <c r="O20" s="109"/>
      <c r="P20" s="109"/>
      <c r="Q20" s="109"/>
      <c r="R20" s="109"/>
      <c r="S20" s="109"/>
      <c r="T20" s="109"/>
      <c r="U20" s="109"/>
      <c r="V20" s="109"/>
      <c r="W20" s="109"/>
      <c r="X20" s="109"/>
      <c r="Y20" s="109"/>
    </row>
    <row r="21" spans="1:25" ht="30" x14ac:dyDescent="0.25">
      <c r="A21" s="129" t="s">
        <v>645</v>
      </c>
      <c r="B21" s="40">
        <v>162.5</v>
      </c>
      <c r="C21" s="122" t="s">
        <v>578</v>
      </c>
      <c r="D21" s="139" t="s">
        <v>737</v>
      </c>
      <c r="E21" s="135"/>
      <c r="F21" s="136"/>
      <c r="G21" s="136"/>
      <c r="H21" s="109"/>
      <c r="I21" s="109"/>
      <c r="J21" s="109"/>
      <c r="K21" s="109"/>
      <c r="L21" s="109"/>
      <c r="M21" s="109"/>
      <c r="N21" s="109"/>
      <c r="O21" s="109"/>
      <c r="P21" s="109"/>
      <c r="Q21" s="109"/>
      <c r="R21" s="109"/>
      <c r="S21" s="109"/>
      <c r="T21" s="109"/>
      <c r="U21" s="109"/>
      <c r="V21" s="109"/>
      <c r="W21" s="109"/>
      <c r="X21" s="109"/>
      <c r="Y21" s="109"/>
    </row>
    <row r="22" spans="1:25" ht="30" x14ac:dyDescent="0.25">
      <c r="A22" s="140" t="s">
        <v>646</v>
      </c>
      <c r="B22" s="141">
        <f>B20-B21</f>
        <v>439.28</v>
      </c>
      <c r="C22" s="142" t="s">
        <v>578</v>
      </c>
      <c r="D22" s="143"/>
      <c r="E22" s="135"/>
      <c r="F22" s="136"/>
      <c r="G22" s="136"/>
      <c r="H22" s="109"/>
      <c r="I22" s="109"/>
      <c r="J22" s="109"/>
      <c r="K22" s="109"/>
      <c r="L22" s="109"/>
      <c r="M22" s="109"/>
      <c r="N22" s="109"/>
      <c r="O22" s="109"/>
      <c r="P22" s="109"/>
      <c r="Q22" s="109"/>
      <c r="R22" s="109"/>
      <c r="S22" s="109"/>
      <c r="T22" s="109"/>
      <c r="U22" s="109"/>
      <c r="V22" s="109"/>
      <c r="W22" s="109"/>
      <c r="X22" s="109"/>
      <c r="Y22" s="109"/>
    </row>
    <row r="23" spans="1:25" ht="30" x14ac:dyDescent="0.25">
      <c r="A23" s="144" t="s">
        <v>647</v>
      </c>
      <c r="B23" s="145">
        <f>(B20-B21)/B20*100</f>
        <v>72.996776230516133</v>
      </c>
      <c r="C23" s="146" t="s">
        <v>439</v>
      </c>
      <c r="D23" s="143"/>
      <c r="E23" s="135"/>
      <c r="F23" s="136"/>
      <c r="G23" s="136"/>
      <c r="H23" s="109"/>
      <c r="I23" s="109"/>
      <c r="J23" s="109"/>
      <c r="K23" s="109"/>
      <c r="L23" s="109"/>
      <c r="M23" s="109"/>
      <c r="N23" s="109"/>
      <c r="O23" s="109"/>
      <c r="P23" s="109"/>
      <c r="Q23" s="109"/>
      <c r="R23" s="109"/>
      <c r="S23" s="109"/>
      <c r="T23" s="109"/>
      <c r="U23" s="109"/>
      <c r="V23" s="109"/>
      <c r="W23" s="109"/>
      <c r="X23" s="109"/>
      <c r="Y23" s="109"/>
    </row>
    <row r="24" spans="1:25" ht="45" x14ac:dyDescent="0.25">
      <c r="A24" s="147" t="s">
        <v>746</v>
      </c>
      <c r="B24" s="148">
        <f>$B$22/C116*N65/B15</f>
        <v>28.794886925701036</v>
      </c>
      <c r="C24" s="149" t="s">
        <v>753</v>
      </c>
      <c r="D24" s="139" t="s">
        <v>776</v>
      </c>
      <c r="E24" s="135"/>
      <c r="F24" s="136"/>
      <c r="G24" s="136"/>
      <c r="H24" s="109"/>
      <c r="I24" s="109"/>
      <c r="J24" s="109"/>
      <c r="K24" s="109"/>
      <c r="L24" s="109"/>
      <c r="M24" s="109"/>
      <c r="N24" s="109"/>
      <c r="O24" s="109"/>
      <c r="P24" s="109"/>
      <c r="Q24" s="109"/>
      <c r="R24" s="109"/>
      <c r="S24" s="109"/>
      <c r="T24" s="109"/>
      <c r="U24" s="109"/>
      <c r="V24" s="109"/>
      <c r="W24" s="109"/>
      <c r="X24" s="109"/>
      <c r="Y24" s="109"/>
    </row>
    <row r="25" spans="1:25" ht="45.75" x14ac:dyDescent="0.3">
      <c r="A25" s="140" t="s">
        <v>760</v>
      </c>
      <c r="B25" s="150">
        <f>$B$22/C117*N107/C15</f>
        <v>25.495472798797788</v>
      </c>
      <c r="C25" s="151" t="s">
        <v>754</v>
      </c>
      <c r="D25" s="139" t="s">
        <v>776</v>
      </c>
      <c r="E25" s="135"/>
      <c r="F25" s="136"/>
      <c r="G25" s="136"/>
      <c r="H25" s="109"/>
      <c r="I25" s="109"/>
      <c r="J25" s="109"/>
      <c r="K25" s="109"/>
      <c r="L25" s="109"/>
      <c r="M25" s="109"/>
      <c r="N25" s="109"/>
      <c r="O25" s="109"/>
      <c r="P25" s="109"/>
      <c r="Q25" s="109"/>
      <c r="R25" s="109"/>
      <c r="S25" s="109"/>
      <c r="T25" s="109"/>
      <c r="U25" s="109"/>
      <c r="V25" s="109"/>
      <c r="W25" s="109"/>
      <c r="X25" s="109"/>
      <c r="Y25" s="109"/>
    </row>
    <row r="26" spans="1:25" ht="15" x14ac:dyDescent="0.2">
      <c r="A26" s="135"/>
      <c r="B26" s="135"/>
      <c r="C26" s="135"/>
      <c r="D26" s="135"/>
      <c r="E26" s="135"/>
      <c r="F26" s="136"/>
      <c r="G26" s="136"/>
      <c r="H26" s="109"/>
      <c r="I26" s="109"/>
      <c r="J26" s="109"/>
      <c r="K26" s="109"/>
      <c r="L26" s="109"/>
      <c r="M26" s="109"/>
      <c r="N26" s="109"/>
      <c r="O26" s="109"/>
      <c r="P26" s="109"/>
      <c r="Q26" s="109"/>
      <c r="R26" s="109"/>
      <c r="S26" s="109"/>
      <c r="T26" s="109"/>
      <c r="U26" s="109"/>
      <c r="V26" s="109"/>
      <c r="W26" s="109"/>
      <c r="X26" s="109"/>
      <c r="Y26" s="109"/>
    </row>
    <row r="27" spans="1:25" ht="38.25" customHeight="1" x14ac:dyDescent="0.25">
      <c r="A27" s="152" t="s">
        <v>683</v>
      </c>
      <c r="B27" s="153"/>
      <c r="C27" s="153"/>
      <c r="D27" s="153"/>
      <c r="E27" s="153"/>
      <c r="F27" s="153"/>
      <c r="G27" s="153"/>
      <c r="H27" s="153"/>
      <c r="I27" s="153"/>
      <c r="J27" s="153"/>
      <c r="K27" s="153"/>
      <c r="L27" s="153"/>
      <c r="M27" s="153"/>
      <c r="N27" s="153"/>
      <c r="O27" s="154"/>
      <c r="P27" s="109"/>
      <c r="Q27" s="66"/>
      <c r="R27" s="66"/>
      <c r="S27" s="109"/>
      <c r="T27" s="109"/>
      <c r="U27" s="109"/>
      <c r="V27" s="109"/>
      <c r="W27" s="109"/>
      <c r="X27" s="109"/>
      <c r="Y27" s="109"/>
    </row>
    <row r="28" spans="1:25" ht="42.75" x14ac:dyDescent="0.3">
      <c r="A28" s="155" t="s">
        <v>3</v>
      </c>
      <c r="B28" s="155" t="s">
        <v>74</v>
      </c>
      <c r="C28" s="155" t="s">
        <v>73</v>
      </c>
      <c r="D28" s="155" t="s">
        <v>1</v>
      </c>
      <c r="E28" s="155" t="s">
        <v>1</v>
      </c>
      <c r="F28" s="155" t="s">
        <v>183</v>
      </c>
      <c r="G28" s="155" t="s">
        <v>2</v>
      </c>
      <c r="H28" s="155" t="s">
        <v>182</v>
      </c>
      <c r="I28" s="149" t="s">
        <v>527</v>
      </c>
      <c r="J28" s="155" t="s">
        <v>198</v>
      </c>
      <c r="K28" s="155" t="s">
        <v>196</v>
      </c>
      <c r="L28" s="155" t="s">
        <v>199</v>
      </c>
      <c r="M28" s="155" t="s">
        <v>197</v>
      </c>
      <c r="N28" s="156" t="s">
        <v>560</v>
      </c>
      <c r="O28" s="151" t="s">
        <v>618</v>
      </c>
      <c r="P28" s="151" t="s">
        <v>619</v>
      </c>
      <c r="Q28" s="151" t="s">
        <v>234</v>
      </c>
      <c r="R28" s="151" t="s">
        <v>223</v>
      </c>
      <c r="S28" s="151" t="s">
        <v>235</v>
      </c>
      <c r="T28" s="151" t="s">
        <v>224</v>
      </c>
      <c r="U28" s="151" t="s">
        <v>641</v>
      </c>
      <c r="V28" s="151" t="s">
        <v>642</v>
      </c>
      <c r="W28" s="151" t="s">
        <v>376</v>
      </c>
      <c r="X28" s="151" t="s">
        <v>377</v>
      </c>
      <c r="Y28" s="157" t="s">
        <v>649</v>
      </c>
    </row>
    <row r="29" spans="1:25" x14ac:dyDescent="0.2">
      <c r="A29" s="155" t="s">
        <v>195</v>
      </c>
      <c r="B29" s="155" t="s">
        <v>4</v>
      </c>
      <c r="C29" s="155" t="s">
        <v>5</v>
      </c>
      <c r="D29" s="155" t="s">
        <v>6</v>
      </c>
      <c r="E29" s="155" t="s">
        <v>566</v>
      </c>
      <c r="F29" s="155" t="s">
        <v>7</v>
      </c>
      <c r="G29" s="155" t="s">
        <v>8</v>
      </c>
      <c r="H29" s="155" t="s">
        <v>9</v>
      </c>
      <c r="I29" s="155" t="s">
        <v>4</v>
      </c>
      <c r="J29" s="155" t="s">
        <v>200</v>
      </c>
      <c r="K29" s="155" t="s">
        <v>526</v>
      </c>
      <c r="L29" s="155" t="s">
        <v>200</v>
      </c>
      <c r="M29" s="155" t="s">
        <v>526</v>
      </c>
      <c r="N29" s="157" t="s">
        <v>4</v>
      </c>
      <c r="O29" s="155" t="s">
        <v>200</v>
      </c>
      <c r="P29" s="155" t="s">
        <v>526</v>
      </c>
      <c r="Q29" s="155" t="s">
        <v>200</v>
      </c>
      <c r="R29" s="155" t="s">
        <v>526</v>
      </c>
      <c r="S29" s="155" t="s">
        <v>200</v>
      </c>
      <c r="T29" s="155" t="s">
        <v>526</v>
      </c>
      <c r="U29" s="155" t="s">
        <v>200</v>
      </c>
      <c r="V29" s="155" t="s">
        <v>526</v>
      </c>
      <c r="W29" s="155" t="s">
        <v>200</v>
      </c>
      <c r="X29" s="155" t="s">
        <v>526</v>
      </c>
      <c r="Y29" s="157" t="s">
        <v>526</v>
      </c>
    </row>
    <row r="30" spans="1:25" x14ac:dyDescent="0.2">
      <c r="A30" s="158" t="s">
        <v>72</v>
      </c>
      <c r="B30" s="48">
        <v>0</v>
      </c>
      <c r="C30" s="159">
        <v>45.5</v>
      </c>
      <c r="D30" s="159">
        <f>B30*C30/1000</f>
        <v>0</v>
      </c>
      <c r="E30" s="160">
        <f>C30*B30</f>
        <v>0</v>
      </c>
      <c r="F30" s="159">
        <v>17.73</v>
      </c>
      <c r="G30" s="159">
        <v>0.995</v>
      </c>
      <c r="H30" s="159">
        <f t="shared" ref="H30:H43" si="0">44/12</f>
        <v>3.6666666666666665</v>
      </c>
      <c r="I30" s="159">
        <f>D30*F30*G30*H30</f>
        <v>0</v>
      </c>
      <c r="J30" s="159">
        <f>'Kütteväärtused CO2 CH4 N2O EU'!$B$86</f>
        <v>5</v>
      </c>
      <c r="K30" s="161">
        <f>D30*J30</f>
        <v>0</v>
      </c>
      <c r="L30" s="159">
        <f>'Kütteväärtused CO2 CH4 N2O EU'!$C$86</f>
        <v>0.1</v>
      </c>
      <c r="M30" s="161">
        <f>D30*L30</f>
        <v>0</v>
      </c>
      <c r="N30" s="161">
        <f t="shared" ref="N30:N42" si="1">SUM(I30+K30/1000*$J$141+M30/1000*$K$141)</f>
        <v>0</v>
      </c>
      <c r="O30" s="162">
        <f>O72</f>
        <v>35.299999999999997</v>
      </c>
      <c r="P30" s="161">
        <f>$D30*O30</f>
        <v>0</v>
      </c>
      <c r="Q30" s="162">
        <f>Q72</f>
        <v>418.1</v>
      </c>
      <c r="R30" s="161">
        <f>$D30*Q30</f>
        <v>0</v>
      </c>
      <c r="S30" s="162">
        <f>S72</f>
        <v>6.1000000000000005</v>
      </c>
      <c r="T30" s="161">
        <f>$D30*S30</f>
        <v>0</v>
      </c>
      <c r="U30" s="163">
        <f>'Heited suured kütteseamed EU'!$J$143</f>
        <v>0.28100000000000003</v>
      </c>
      <c r="V30" s="161">
        <f>$D30*U30</f>
        <v>0</v>
      </c>
      <c r="W30" s="162">
        <f>W72</f>
        <v>15.85</v>
      </c>
      <c r="X30" s="161">
        <f>$D30*W30</f>
        <v>0</v>
      </c>
      <c r="Y30" s="161">
        <f>SUM(P30,R30,T30,V30,X30)</f>
        <v>0</v>
      </c>
    </row>
    <row r="31" spans="1:25" x14ac:dyDescent="0.2">
      <c r="A31" s="164" t="s">
        <v>11</v>
      </c>
      <c r="B31" s="49">
        <v>0</v>
      </c>
      <c r="C31" s="161">
        <v>22</v>
      </c>
      <c r="D31" s="161">
        <f t="shared" ref="D31:D33" si="2">B31*C31/1000</f>
        <v>0</v>
      </c>
      <c r="E31" s="160">
        <f t="shared" ref="E31:E53" si="3">C31*B31</f>
        <v>0</v>
      </c>
      <c r="F31" s="161">
        <v>25.74</v>
      </c>
      <c r="G31" s="161">
        <v>0.99</v>
      </c>
      <c r="H31" s="161">
        <f t="shared" si="0"/>
        <v>3.6666666666666665</v>
      </c>
      <c r="I31" s="161">
        <f t="shared" ref="I31:I34" si="4">D31*F31*G31*H31</f>
        <v>0</v>
      </c>
      <c r="J31" s="161">
        <f>'Kütteväärtused CO2 CH4 N2O EU'!$B$89</f>
        <v>300</v>
      </c>
      <c r="K31" s="161">
        <f t="shared" ref="K31:K46" si="5">D31*J31</f>
        <v>0</v>
      </c>
      <c r="L31" s="161">
        <f>'Kütteväärtused CO2 CH4 N2O EU'!$C$89</f>
        <v>1.5</v>
      </c>
      <c r="M31" s="161">
        <f t="shared" ref="M31:M46" si="6">D31*L31</f>
        <v>0</v>
      </c>
      <c r="N31" s="161">
        <f t="shared" si="1"/>
        <v>0</v>
      </c>
      <c r="O31" s="162">
        <f t="shared" ref="O31:O47" si="7">O73</f>
        <v>199.42</v>
      </c>
      <c r="P31" s="161">
        <f t="shared" ref="P31:R57" si="8">$D31*O31</f>
        <v>0</v>
      </c>
      <c r="Q31" s="162">
        <f t="shared" ref="Q31:Q47" si="9">Q73</f>
        <v>5.25</v>
      </c>
      <c r="R31" s="161">
        <f t="shared" si="8"/>
        <v>0</v>
      </c>
      <c r="S31" s="162">
        <f t="shared" ref="S31:S47" si="10">S73</f>
        <v>0.375</v>
      </c>
      <c r="T31" s="161">
        <f t="shared" ref="T31" si="11">$D31*S31</f>
        <v>0</v>
      </c>
      <c r="U31" s="163">
        <f>AVERAGE('Heited suured kütteseamed EU'!$J$161,'Heited suured kütteseamed EU'!$J$174)</f>
        <v>820</v>
      </c>
      <c r="V31" s="161">
        <f t="shared" ref="V31" si="12">$D31*U31</f>
        <v>0</v>
      </c>
      <c r="W31" s="162">
        <f t="shared" ref="W31:W47" si="13">W73</f>
        <v>19.558</v>
      </c>
      <c r="X31" s="161">
        <f t="shared" ref="X31" si="14">$D31*W31</f>
        <v>0</v>
      </c>
      <c r="Y31" s="161">
        <f t="shared" ref="Y31:Y57" si="15">SUM(P31,R31,T31,V31,X31)</f>
        <v>0</v>
      </c>
    </row>
    <row r="32" spans="1:25" x14ac:dyDescent="0.2">
      <c r="A32" s="164" t="s">
        <v>12</v>
      </c>
      <c r="B32" s="49">
        <v>0</v>
      </c>
      <c r="C32" s="161">
        <v>42.5</v>
      </c>
      <c r="D32" s="161">
        <f t="shared" si="2"/>
        <v>0</v>
      </c>
      <c r="E32" s="160">
        <f t="shared" si="3"/>
        <v>0</v>
      </c>
      <c r="F32" s="161">
        <v>20.260000000000002</v>
      </c>
      <c r="G32" s="161">
        <v>0.99</v>
      </c>
      <c r="H32" s="161">
        <f t="shared" si="0"/>
        <v>3.6666666666666665</v>
      </c>
      <c r="I32" s="161">
        <f t="shared" si="4"/>
        <v>0</v>
      </c>
      <c r="J32" s="161">
        <f>'Kütteväärtused CO2 CH4 N2O EU'!$B$85</f>
        <v>10</v>
      </c>
      <c r="K32" s="161">
        <f t="shared" si="5"/>
        <v>0</v>
      </c>
      <c r="L32" s="161">
        <f>'Kütteväärtused CO2 CH4 N2O EU'!$C$85</f>
        <v>0.6</v>
      </c>
      <c r="M32" s="161">
        <f t="shared" si="6"/>
        <v>0</v>
      </c>
      <c r="N32" s="161">
        <f t="shared" si="1"/>
        <v>0</v>
      </c>
      <c r="O32" s="162">
        <f t="shared" si="7"/>
        <v>37</v>
      </c>
      <c r="P32" s="161">
        <f>$D32*O32</f>
        <v>0</v>
      </c>
      <c r="Q32" s="162">
        <f t="shared" si="9"/>
        <v>2.2000000000000002</v>
      </c>
      <c r="R32" s="161">
        <f>$D32*Q32</f>
        <v>0</v>
      </c>
      <c r="S32" s="162">
        <f t="shared" si="10"/>
        <v>0.74</v>
      </c>
      <c r="T32" s="161">
        <f t="shared" ref="T32" si="16">$D32*S32</f>
        <v>0</v>
      </c>
      <c r="U32" s="163">
        <f>AVERAGE('Heited suured kütteseamed EU'!$J$100,'Heited suured kütteseamed EU'!$J$113,'Heited suured kütteseamed EU'!$J$121)</f>
        <v>46.5</v>
      </c>
      <c r="V32" s="161">
        <f t="shared" ref="V32" si="17">$D32*U32</f>
        <v>0</v>
      </c>
      <c r="W32" s="162">
        <f t="shared" si="13"/>
        <v>1</v>
      </c>
      <c r="X32" s="161">
        <f t="shared" ref="X32" si="18">$D32*W32</f>
        <v>0</v>
      </c>
      <c r="Y32" s="161">
        <f t="shared" si="15"/>
        <v>0</v>
      </c>
    </row>
    <row r="33" spans="1:25" x14ac:dyDescent="0.2">
      <c r="A33" s="164" t="s">
        <v>13</v>
      </c>
      <c r="B33" s="49">
        <v>0</v>
      </c>
      <c r="C33" s="161">
        <v>40.15</v>
      </c>
      <c r="D33" s="161">
        <f t="shared" si="2"/>
        <v>0</v>
      </c>
      <c r="E33" s="160">
        <f t="shared" si="3"/>
        <v>0</v>
      </c>
      <c r="F33" s="161">
        <v>20.92</v>
      </c>
      <c r="G33" s="161">
        <v>0.99</v>
      </c>
      <c r="H33" s="161">
        <f t="shared" si="0"/>
        <v>3.6666666666666665</v>
      </c>
      <c r="I33" s="161">
        <f t="shared" si="4"/>
        <v>0</v>
      </c>
      <c r="J33" s="161">
        <f>'Kütteväärtused CO2 CH4 N2O EU'!$B$85</f>
        <v>10</v>
      </c>
      <c r="K33" s="161">
        <f>D33*J33</f>
        <v>0</v>
      </c>
      <c r="L33" s="161">
        <f>'Kütteväärtused CO2 CH4 N2O EU'!$C$85</f>
        <v>0.6</v>
      </c>
      <c r="M33" s="161">
        <f t="shared" si="6"/>
        <v>0</v>
      </c>
      <c r="N33" s="161">
        <f t="shared" si="1"/>
        <v>0</v>
      </c>
      <c r="O33" s="162">
        <f t="shared" si="7"/>
        <v>89</v>
      </c>
      <c r="P33" s="161">
        <f t="shared" si="8"/>
        <v>0</v>
      </c>
      <c r="Q33" s="162">
        <f t="shared" si="9"/>
        <v>2.6</v>
      </c>
      <c r="R33" s="161">
        <f t="shared" si="8"/>
        <v>0</v>
      </c>
      <c r="S33" s="162">
        <f t="shared" si="10"/>
        <v>89</v>
      </c>
      <c r="T33" s="161">
        <f t="shared" ref="T33" si="19">$D33*S33</f>
        <v>0</v>
      </c>
      <c r="U33" s="163">
        <f>AVERAGE('Heited suured kütteseamed EU'!$J$161,'Heited suured kütteseamed EU'!$J$174)</f>
        <v>820</v>
      </c>
      <c r="V33" s="161">
        <f t="shared" ref="V33" si="20">$D33*U33</f>
        <v>0</v>
      </c>
      <c r="W33" s="162">
        <f t="shared" si="13"/>
        <v>0.89</v>
      </c>
      <c r="X33" s="161">
        <f t="shared" ref="X33" si="21">$D33*W33</f>
        <v>0</v>
      </c>
      <c r="Y33" s="161">
        <f t="shared" si="15"/>
        <v>0</v>
      </c>
    </row>
    <row r="34" spans="1:25" x14ac:dyDescent="0.2">
      <c r="A34" s="164" t="s">
        <v>14</v>
      </c>
      <c r="B34" s="49">
        <v>0</v>
      </c>
      <c r="C34" s="161">
        <v>8.16</v>
      </c>
      <c r="D34" s="161">
        <f>B34*C34/1000</f>
        <v>0</v>
      </c>
      <c r="E34" s="160">
        <f>C34*B34</f>
        <v>0</v>
      </c>
      <c r="F34" s="161">
        <f>AVERAGE(26.42,27.25)</f>
        <v>26.835000000000001</v>
      </c>
      <c r="G34" s="161">
        <v>0.99</v>
      </c>
      <c r="H34" s="161">
        <f t="shared" si="0"/>
        <v>3.6666666666666665</v>
      </c>
      <c r="I34" s="161">
        <f t="shared" si="4"/>
        <v>0</v>
      </c>
      <c r="J34" s="161">
        <f>'Kütteväärtused CO2 CH4 N2O EU'!$B$91</f>
        <v>300</v>
      </c>
      <c r="K34" s="161">
        <f t="shared" si="5"/>
        <v>0</v>
      </c>
      <c r="L34" s="161">
        <f>'Kütteväärtused CO2 CH4 N2O EU'!$C$91</f>
        <v>1.5</v>
      </c>
      <c r="M34" s="161">
        <f t="shared" si="6"/>
        <v>0</v>
      </c>
      <c r="N34" s="161">
        <f t="shared" si="1"/>
        <v>0</v>
      </c>
      <c r="O34" s="162">
        <f t="shared" si="7"/>
        <v>79.02</v>
      </c>
      <c r="P34" s="161">
        <f t="shared" si="8"/>
        <v>0</v>
      </c>
      <c r="Q34" s="162">
        <f t="shared" si="9"/>
        <v>0.88</v>
      </c>
      <c r="R34" s="161">
        <f t="shared" si="8"/>
        <v>0</v>
      </c>
      <c r="S34" s="162">
        <f t="shared" si="10"/>
        <v>0</v>
      </c>
      <c r="T34" s="161">
        <f t="shared" ref="T34" si="22">$D34*S34</f>
        <v>0</v>
      </c>
      <c r="U34" s="163">
        <f>AVERAGE('Heited suured kütteseamed EU'!$J$161,'Heited suured kütteseamed EU'!$J$174)</f>
        <v>820</v>
      </c>
      <c r="V34" s="161">
        <f>$D34*U34</f>
        <v>0</v>
      </c>
      <c r="W34" s="162">
        <f t="shared" si="13"/>
        <v>429.5</v>
      </c>
      <c r="X34" s="161">
        <f>$D34*W34</f>
        <v>0</v>
      </c>
      <c r="Y34" s="161">
        <f t="shared" si="15"/>
        <v>0</v>
      </c>
    </row>
    <row r="35" spans="1:25" x14ac:dyDescent="0.2">
      <c r="A35" s="164" t="s">
        <v>80</v>
      </c>
      <c r="B35" s="49">
        <v>324.75</v>
      </c>
      <c r="C35" s="161">
        <v>39.22</v>
      </c>
      <c r="D35" s="161">
        <f t="shared" ref="D35" si="23">B35*C35/1000</f>
        <v>12.736694999999999</v>
      </c>
      <c r="E35" s="160">
        <f t="shared" si="3"/>
        <v>12736.695</v>
      </c>
      <c r="F35" s="161">
        <v>21.1</v>
      </c>
      <c r="G35" s="161">
        <v>0.99</v>
      </c>
      <c r="H35" s="161">
        <f t="shared" si="0"/>
        <v>3.6666666666666665</v>
      </c>
      <c r="I35" s="161">
        <f t="shared" ref="I35" si="24">D35*F35*G35*H35</f>
        <v>975.54168013499998</v>
      </c>
      <c r="J35" s="161">
        <f>'Kütteväärtused CO2 CH4 N2O EU'!$B$85</f>
        <v>10</v>
      </c>
      <c r="K35" s="161">
        <f t="shared" si="5"/>
        <v>127.36694999999999</v>
      </c>
      <c r="L35" s="161">
        <f>'Kütteväärtused CO2 CH4 N2O EU'!$C$85</f>
        <v>0.6</v>
      </c>
      <c r="M35" s="161">
        <f t="shared" si="6"/>
        <v>7.6420169999999992</v>
      </c>
      <c r="N35" s="161">
        <f t="shared" si="1"/>
        <v>981.00317495100001</v>
      </c>
      <c r="O35" s="162">
        <f t="shared" si="7"/>
        <v>79.02</v>
      </c>
      <c r="P35" s="161">
        <f t="shared" si="8"/>
        <v>1006.4536388999999</v>
      </c>
      <c r="Q35" s="162">
        <f t="shared" si="9"/>
        <v>0.88</v>
      </c>
      <c r="R35" s="161">
        <f t="shared" si="8"/>
        <v>11.208291599999999</v>
      </c>
      <c r="S35" s="162">
        <f t="shared" si="10"/>
        <v>0</v>
      </c>
      <c r="T35" s="161">
        <f t="shared" ref="T35" si="25">$D35*S35</f>
        <v>0</v>
      </c>
      <c r="U35" s="163">
        <f>AVERAGE('Heited suured kütteseamed EU'!$J$161,'Heited suured kütteseamed EU'!$J$174)</f>
        <v>820</v>
      </c>
      <c r="V35" s="161">
        <f t="shared" ref="V35" si="26">$D35*U35</f>
        <v>10444.089899999999</v>
      </c>
      <c r="W35" s="162">
        <f t="shared" si="13"/>
        <v>1.9</v>
      </c>
      <c r="X35" s="161">
        <f t="shared" ref="X35" si="27">$D35*W35</f>
        <v>24.199720499999998</v>
      </c>
      <c r="Y35" s="161">
        <f t="shared" si="15"/>
        <v>11485.951551</v>
      </c>
    </row>
    <row r="36" spans="1:25" x14ac:dyDescent="0.2">
      <c r="A36" s="164" t="s">
        <v>79</v>
      </c>
      <c r="B36" s="49">
        <v>0</v>
      </c>
      <c r="C36" s="161">
        <v>42.3</v>
      </c>
      <c r="D36" s="161">
        <f t="shared" ref="D36" si="28">B36*C36/1000</f>
        <v>0</v>
      </c>
      <c r="E36" s="160">
        <f t="shared" si="3"/>
        <v>0</v>
      </c>
      <c r="F36" s="161">
        <v>20.2</v>
      </c>
      <c r="G36" s="161">
        <v>0.99</v>
      </c>
      <c r="H36" s="161">
        <f t="shared" si="0"/>
        <v>3.6666666666666665</v>
      </c>
      <c r="I36" s="161">
        <f t="shared" ref="I36" si="29">D36*F36*G36*H36</f>
        <v>0</v>
      </c>
      <c r="J36" s="161">
        <f>'Kütteväärtused CO2 CH4 N2O EU'!$B$85</f>
        <v>10</v>
      </c>
      <c r="K36" s="161">
        <f t="shared" si="5"/>
        <v>0</v>
      </c>
      <c r="L36" s="161">
        <f>'Kütteväärtused CO2 CH4 N2O EU'!$C$85</f>
        <v>0.6</v>
      </c>
      <c r="M36" s="161">
        <f t="shared" si="6"/>
        <v>0</v>
      </c>
      <c r="N36" s="161">
        <f t="shared" si="1"/>
        <v>0</v>
      </c>
      <c r="O36" s="162">
        <f t="shared" si="7"/>
        <v>79.02</v>
      </c>
      <c r="P36" s="161">
        <f t="shared" si="8"/>
        <v>0</v>
      </c>
      <c r="Q36" s="162">
        <f t="shared" si="9"/>
        <v>0.88</v>
      </c>
      <c r="R36" s="161">
        <f>$D36*Q36</f>
        <v>0</v>
      </c>
      <c r="S36" s="162">
        <f t="shared" si="10"/>
        <v>0</v>
      </c>
      <c r="T36" s="161">
        <f t="shared" ref="T36" si="30">$D36*S36</f>
        <v>0</v>
      </c>
      <c r="U36" s="163">
        <f>AVERAGE('Heited suured kütteseamed EU'!$J$161,'Heited suured kütteseamed EU'!$J$174)</f>
        <v>820</v>
      </c>
      <c r="V36" s="161">
        <f t="shared" ref="V36" si="31">$D36*U36</f>
        <v>0</v>
      </c>
      <c r="W36" s="162">
        <f t="shared" si="13"/>
        <v>1.9</v>
      </c>
      <c r="X36" s="161">
        <f t="shared" ref="X36" si="32">$D36*W36</f>
        <v>0</v>
      </c>
      <c r="Y36" s="161">
        <f t="shared" si="15"/>
        <v>0</v>
      </c>
    </row>
    <row r="37" spans="1:25" x14ac:dyDescent="0.2">
      <c r="A37" s="164" t="s">
        <v>81</v>
      </c>
      <c r="B37" s="49">
        <v>0</v>
      </c>
      <c r="C37" s="161">
        <v>42.3</v>
      </c>
      <c r="D37" s="161">
        <f t="shared" ref="D37" si="33">B37*C37/1000</f>
        <v>0</v>
      </c>
      <c r="E37" s="160">
        <f t="shared" si="3"/>
        <v>0</v>
      </c>
      <c r="F37" s="161">
        <v>19.87</v>
      </c>
      <c r="G37" s="161">
        <v>0.99</v>
      </c>
      <c r="H37" s="161">
        <f t="shared" si="0"/>
        <v>3.6666666666666665</v>
      </c>
      <c r="I37" s="161">
        <f t="shared" ref="I37" si="34">D37*F37*G37*H37</f>
        <v>0</v>
      </c>
      <c r="J37" s="161">
        <f>'Kütteväärtused CO2 CH4 N2O EU'!$B$85</f>
        <v>10</v>
      </c>
      <c r="K37" s="161">
        <f t="shared" si="5"/>
        <v>0</v>
      </c>
      <c r="L37" s="161">
        <f>'Kütteväärtused CO2 CH4 N2O EU'!$C$85</f>
        <v>0.6</v>
      </c>
      <c r="M37" s="161">
        <f t="shared" si="6"/>
        <v>0</v>
      </c>
      <c r="N37" s="161">
        <f t="shared" si="1"/>
        <v>0</v>
      </c>
      <c r="O37" s="162">
        <f t="shared" si="7"/>
        <v>250</v>
      </c>
      <c r="P37" s="161">
        <f t="shared" si="8"/>
        <v>0</v>
      </c>
      <c r="Q37" s="162">
        <f t="shared" si="9"/>
        <v>2.6</v>
      </c>
      <c r="R37" s="161">
        <f t="shared" si="8"/>
        <v>0</v>
      </c>
      <c r="S37" s="162">
        <f t="shared" si="10"/>
        <v>89</v>
      </c>
      <c r="T37" s="161">
        <f t="shared" ref="T37" si="35">$D37*S37</f>
        <v>0</v>
      </c>
      <c r="U37" s="163">
        <f>'Heited suured kütteseamed EU'!$J$182</f>
        <v>495</v>
      </c>
      <c r="V37" s="161">
        <f t="shared" ref="V37" si="36">$D37*U37</f>
        <v>0</v>
      </c>
      <c r="W37" s="162">
        <f t="shared" si="13"/>
        <v>0.89</v>
      </c>
      <c r="X37" s="161">
        <f t="shared" ref="X37" si="37">$D37*W37</f>
        <v>0</v>
      </c>
      <c r="Y37" s="161">
        <f t="shared" si="15"/>
        <v>0</v>
      </c>
    </row>
    <row r="38" spans="1:25" x14ac:dyDescent="0.2">
      <c r="A38" s="164" t="s">
        <v>249</v>
      </c>
      <c r="B38" s="49">
        <v>0</v>
      </c>
      <c r="C38" s="161">
        <v>28.5</v>
      </c>
      <c r="D38" s="161">
        <f>B38*C38/1000</f>
        <v>0</v>
      </c>
      <c r="E38" s="160">
        <f t="shared" si="3"/>
        <v>0</v>
      </c>
      <c r="F38" s="161">
        <v>29.02</v>
      </c>
      <c r="G38" s="161">
        <v>0.99</v>
      </c>
      <c r="H38" s="161">
        <f t="shared" si="0"/>
        <v>3.6666666666666665</v>
      </c>
      <c r="I38" s="161">
        <f t="shared" ref="I38" si="38">D38*F38*G38*H38</f>
        <v>0</v>
      </c>
      <c r="J38" s="161">
        <f>'Kütteväärtused CO2 CH4 N2O EU'!$B$89</f>
        <v>300</v>
      </c>
      <c r="K38" s="161">
        <f t="shared" si="5"/>
        <v>0</v>
      </c>
      <c r="L38" s="161">
        <f>'Kütteväärtused CO2 CH4 N2O EU'!$C$89</f>
        <v>1.5</v>
      </c>
      <c r="M38" s="161">
        <f t="shared" si="6"/>
        <v>0</v>
      </c>
      <c r="N38" s="165">
        <f t="shared" si="1"/>
        <v>0</v>
      </c>
      <c r="O38" s="162">
        <f t="shared" si="7"/>
        <v>199.42</v>
      </c>
      <c r="P38" s="161">
        <f t="shared" si="8"/>
        <v>0</v>
      </c>
      <c r="Q38" s="162">
        <f t="shared" si="9"/>
        <v>5.25</v>
      </c>
      <c r="R38" s="161">
        <f t="shared" si="8"/>
        <v>0</v>
      </c>
      <c r="S38" s="162">
        <f t="shared" si="10"/>
        <v>0.375</v>
      </c>
      <c r="T38" s="161">
        <f t="shared" ref="T38:T39" si="39">$D38*S38</f>
        <v>0</v>
      </c>
      <c r="U38" s="163">
        <f>AVERAGE('Heited suured kütteseamed EU'!$J$79,'Heited suured kütteseamed EU'!$J$92)</f>
        <v>820</v>
      </c>
      <c r="V38" s="161">
        <f t="shared" ref="V38:V39" si="40">$D38*U38</f>
        <v>0</v>
      </c>
      <c r="W38" s="162">
        <f t="shared" si="13"/>
        <v>19.558</v>
      </c>
      <c r="X38" s="161">
        <f t="shared" ref="X38" si="41">$D38*W38</f>
        <v>0</v>
      </c>
      <c r="Y38" s="161">
        <f t="shared" si="15"/>
        <v>0</v>
      </c>
    </row>
    <row r="39" spans="1:25" x14ac:dyDescent="0.2">
      <c r="A39" s="164" t="s">
        <v>82</v>
      </c>
      <c r="B39" s="49">
        <v>0</v>
      </c>
      <c r="C39" s="161">
        <v>16</v>
      </c>
      <c r="D39" s="161">
        <f t="shared" ref="D39" si="42">B39*C39/1000</f>
        <v>0</v>
      </c>
      <c r="E39" s="160">
        <f t="shared" si="3"/>
        <v>0</v>
      </c>
      <c r="F39" s="161">
        <v>20.18</v>
      </c>
      <c r="G39" s="161">
        <v>0.99</v>
      </c>
      <c r="H39" s="161">
        <f t="shared" si="0"/>
        <v>3.6666666666666665</v>
      </c>
      <c r="I39" s="161">
        <f t="shared" ref="I39" si="43">D39*F39*G39*H39</f>
        <v>0</v>
      </c>
      <c r="J39" s="161">
        <f>'Kütteväärtused CO2 CH4 N2O EU'!$B$85</f>
        <v>10</v>
      </c>
      <c r="K39" s="161">
        <f t="shared" si="5"/>
        <v>0</v>
      </c>
      <c r="L39" s="161">
        <f>'Kütteväärtused CO2 CH4 N2O EU'!$C$85</f>
        <v>0.6</v>
      </c>
      <c r="M39" s="161">
        <f t="shared" si="6"/>
        <v>0</v>
      </c>
      <c r="N39" s="161">
        <f t="shared" si="1"/>
        <v>0</v>
      </c>
      <c r="O39" s="162">
        <f t="shared" si="7"/>
        <v>37</v>
      </c>
      <c r="P39" s="161">
        <f>$D39*O39</f>
        <v>0</v>
      </c>
      <c r="Q39" s="162">
        <f t="shared" si="9"/>
        <v>2.2000000000000002</v>
      </c>
      <c r="R39" s="161">
        <f>$D39*Q39</f>
        <v>0</v>
      </c>
      <c r="S39" s="162">
        <f t="shared" si="10"/>
        <v>0.74</v>
      </c>
      <c r="T39" s="161">
        <f t="shared" si="39"/>
        <v>0</v>
      </c>
      <c r="U39" s="163">
        <f>AVERAGE('Heited suured kütteseamed EU'!$J$229)</f>
        <v>495</v>
      </c>
      <c r="V39" s="161">
        <f t="shared" si="40"/>
        <v>0</v>
      </c>
      <c r="W39" s="162">
        <f t="shared" si="13"/>
        <v>1</v>
      </c>
      <c r="X39" s="161">
        <f t="shared" ref="X39" si="44">$D39*W39</f>
        <v>0</v>
      </c>
      <c r="Y39" s="161">
        <f t="shared" si="15"/>
        <v>0</v>
      </c>
    </row>
    <row r="40" spans="1:25" x14ac:dyDescent="0.2">
      <c r="A40" s="164" t="s">
        <v>781</v>
      </c>
      <c r="B40" s="49">
        <v>0</v>
      </c>
      <c r="C40" s="161">
        <v>12</v>
      </c>
      <c r="D40" s="161">
        <f>B40*C40/1000</f>
        <v>0</v>
      </c>
      <c r="E40" s="160">
        <f t="shared" si="3"/>
        <v>0</v>
      </c>
      <c r="F40" s="161">
        <v>27.82</v>
      </c>
      <c r="G40" s="161">
        <v>0.99</v>
      </c>
      <c r="H40" s="161">
        <f t="shared" si="0"/>
        <v>3.6666666666666665</v>
      </c>
      <c r="I40" s="161">
        <f>D40*F40*G40*H40</f>
        <v>0</v>
      </c>
      <c r="J40" s="161">
        <f>'Kütteväärtused CO2 CH4 N2O EU'!$B$93</f>
        <v>300</v>
      </c>
      <c r="K40" s="161">
        <f t="shared" si="5"/>
        <v>0</v>
      </c>
      <c r="L40" s="161">
        <f>'Kütteväärtused CO2 CH4 N2O EU'!$C$93</f>
        <v>1.4</v>
      </c>
      <c r="M40" s="161">
        <f t="shared" si="6"/>
        <v>0</v>
      </c>
      <c r="N40" s="161">
        <f t="shared" si="1"/>
        <v>0</v>
      </c>
      <c r="O40" s="162">
        <f t="shared" si="7"/>
        <v>300</v>
      </c>
      <c r="P40" s="161">
        <f t="shared" si="8"/>
        <v>0</v>
      </c>
      <c r="Q40" s="162">
        <f t="shared" si="9"/>
        <v>4696.75</v>
      </c>
      <c r="R40" s="161">
        <f t="shared" si="8"/>
        <v>0</v>
      </c>
      <c r="S40" s="162">
        <f t="shared" si="10"/>
        <v>100</v>
      </c>
      <c r="T40" s="161">
        <f t="shared" ref="T40" si="45">$D40*S40</f>
        <v>0</v>
      </c>
      <c r="U40" s="163">
        <f>AVERAGE('Heited suured kütteseamed EU'!$J$248)</f>
        <v>10.8</v>
      </c>
      <c r="V40" s="161">
        <f t="shared" ref="V40" si="46">$D40*U40</f>
        <v>0</v>
      </c>
      <c r="W40" s="162">
        <f t="shared" si="13"/>
        <v>477.75</v>
      </c>
      <c r="X40" s="161">
        <f t="shared" ref="X40" si="47">$D40*W40</f>
        <v>0</v>
      </c>
      <c r="Y40" s="161">
        <f t="shared" si="15"/>
        <v>0</v>
      </c>
    </row>
    <row r="41" spans="1:25" x14ac:dyDescent="0.2">
      <c r="A41" s="164" t="s">
        <v>75</v>
      </c>
      <c r="B41" s="49">
        <v>0</v>
      </c>
      <c r="C41" s="161">
        <v>16</v>
      </c>
      <c r="D41" s="161">
        <f>B41*C41/1000</f>
        <v>0</v>
      </c>
      <c r="E41" s="160">
        <f t="shared" si="3"/>
        <v>0</v>
      </c>
      <c r="F41" s="161">
        <v>26.45</v>
      </c>
      <c r="G41" s="161">
        <v>0.99</v>
      </c>
      <c r="H41" s="161">
        <f>44/12</f>
        <v>3.6666666666666665</v>
      </c>
      <c r="I41" s="161">
        <f t="shared" ref="I41" si="48">D41*F41*G41*H41</f>
        <v>0</v>
      </c>
      <c r="J41" s="161">
        <f>'Kütteväärtused CO2 CH4 N2O EU'!$B$93</f>
        <v>300</v>
      </c>
      <c r="K41" s="161">
        <f t="shared" si="5"/>
        <v>0</v>
      </c>
      <c r="L41" s="161">
        <f>'Kütteväärtused CO2 CH4 N2O EU'!$C$93</f>
        <v>1.4</v>
      </c>
      <c r="M41" s="161">
        <f t="shared" si="6"/>
        <v>0</v>
      </c>
      <c r="N41" s="161">
        <f t="shared" si="1"/>
        <v>0</v>
      </c>
      <c r="O41" s="162">
        <f t="shared" si="7"/>
        <v>300</v>
      </c>
      <c r="P41" s="161">
        <f t="shared" si="8"/>
        <v>0</v>
      </c>
      <c r="Q41" s="162">
        <f t="shared" si="9"/>
        <v>4696.75</v>
      </c>
      <c r="R41" s="161">
        <f t="shared" si="8"/>
        <v>0</v>
      </c>
      <c r="S41" s="162">
        <f t="shared" si="10"/>
        <v>100</v>
      </c>
      <c r="T41" s="161">
        <f t="shared" ref="T41" si="49">$D41*S41</f>
        <v>0</v>
      </c>
      <c r="U41" s="163">
        <f>AVERAGE('Heited suured kütteseamed EU'!$J$248)</f>
        <v>10.8</v>
      </c>
      <c r="V41" s="161">
        <f t="shared" ref="V41" si="50">$D41*U41</f>
        <v>0</v>
      </c>
      <c r="W41" s="162">
        <f t="shared" si="13"/>
        <v>477.75</v>
      </c>
      <c r="X41" s="161">
        <f t="shared" ref="X41" si="51">$D41*W41</f>
        <v>0</v>
      </c>
      <c r="Y41" s="161">
        <f t="shared" si="15"/>
        <v>0</v>
      </c>
    </row>
    <row r="42" spans="1:25" x14ac:dyDescent="0.2">
      <c r="A42" s="164" t="s">
        <v>77</v>
      </c>
      <c r="B42" s="49">
        <v>0</v>
      </c>
      <c r="C42" s="161">
        <v>9.6999999999999993</v>
      </c>
      <c r="D42" s="161">
        <f>B42*C42/1000</f>
        <v>0</v>
      </c>
      <c r="E42" s="160">
        <f t="shared" si="3"/>
        <v>0</v>
      </c>
      <c r="F42" s="161">
        <v>28.9</v>
      </c>
      <c r="G42" s="161">
        <v>0.99</v>
      </c>
      <c r="H42" s="161">
        <f>44/12</f>
        <v>3.6666666666666665</v>
      </c>
      <c r="I42" s="161">
        <f t="shared" ref="I42" si="52">D42*F42*G42*H42</f>
        <v>0</v>
      </c>
      <c r="J42" s="161">
        <f>'Kütteväärtused CO2 CH4 N2O EU'!$B$93</f>
        <v>300</v>
      </c>
      <c r="K42" s="161">
        <f t="shared" si="5"/>
        <v>0</v>
      </c>
      <c r="L42" s="161">
        <f>'Kütteväärtused CO2 CH4 N2O EU'!$C$93</f>
        <v>1.4</v>
      </c>
      <c r="M42" s="161">
        <f t="shared" si="6"/>
        <v>0</v>
      </c>
      <c r="N42" s="161">
        <f t="shared" si="1"/>
        <v>0</v>
      </c>
      <c r="O42" s="162">
        <f t="shared" si="7"/>
        <v>300</v>
      </c>
      <c r="P42" s="161">
        <f t="shared" si="8"/>
        <v>0</v>
      </c>
      <c r="Q42" s="162">
        <f t="shared" si="9"/>
        <v>4696.75</v>
      </c>
      <c r="R42" s="161">
        <f t="shared" si="8"/>
        <v>0</v>
      </c>
      <c r="S42" s="162">
        <f t="shared" si="10"/>
        <v>100</v>
      </c>
      <c r="T42" s="161">
        <f t="shared" ref="T42:T43" si="53">$D42*S42</f>
        <v>0</v>
      </c>
      <c r="U42" s="163">
        <f>AVERAGE('Heited suured kütteseamed EU'!$J$248)</f>
        <v>10.8</v>
      </c>
      <c r="V42" s="161">
        <f t="shared" ref="V42:V43" si="54">$D42*U42</f>
        <v>0</v>
      </c>
      <c r="W42" s="162">
        <f t="shared" si="13"/>
        <v>477.75</v>
      </c>
      <c r="X42" s="161">
        <f t="shared" ref="X42" si="55">$D42*W42</f>
        <v>0</v>
      </c>
      <c r="Y42" s="161">
        <f t="shared" si="15"/>
        <v>0</v>
      </c>
    </row>
    <row r="43" spans="1:25" x14ac:dyDescent="0.2">
      <c r="A43" s="166" t="s">
        <v>83</v>
      </c>
      <c r="B43" s="49">
        <v>0</v>
      </c>
      <c r="C43" s="161">
        <v>16</v>
      </c>
      <c r="D43" s="161">
        <f t="shared" ref="D43" si="56">B43*C43/1000</f>
        <v>0</v>
      </c>
      <c r="E43" s="160">
        <f t="shared" si="3"/>
        <v>0</v>
      </c>
      <c r="F43" s="161">
        <v>20.18</v>
      </c>
      <c r="G43" s="161">
        <v>0.99</v>
      </c>
      <c r="H43" s="161">
        <f t="shared" si="0"/>
        <v>3.6666666666666665</v>
      </c>
      <c r="I43" s="167">
        <f t="shared" ref="I43" si="57">D43*F43*G43*H43</f>
        <v>0</v>
      </c>
      <c r="J43" s="161">
        <f>'Kütteväärtused CO2 CH4 N2O EU'!$B$85</f>
        <v>10</v>
      </c>
      <c r="K43" s="161">
        <f t="shared" si="5"/>
        <v>0</v>
      </c>
      <c r="L43" s="161">
        <f>'Kütteväärtused CO2 CH4 N2O EU'!$C$85</f>
        <v>0.6</v>
      </c>
      <c r="M43" s="161">
        <f t="shared" si="6"/>
        <v>0</v>
      </c>
      <c r="N43" s="167">
        <f t="shared" ref="N43:N48" si="58">SUM(K43/1000*$J$141+M43/1000*$K$141)</f>
        <v>0</v>
      </c>
      <c r="O43" s="162">
        <f t="shared" si="7"/>
        <v>37</v>
      </c>
      <c r="P43" s="161">
        <f>$D43*O43</f>
        <v>0</v>
      </c>
      <c r="Q43" s="162">
        <f t="shared" si="9"/>
        <v>2.2000000000000002</v>
      </c>
      <c r="R43" s="161">
        <f>$D43*Q43</f>
        <v>0</v>
      </c>
      <c r="S43" s="162">
        <f t="shared" si="10"/>
        <v>0.74</v>
      </c>
      <c r="T43" s="161">
        <f t="shared" si="53"/>
        <v>0</v>
      </c>
      <c r="U43" s="163">
        <f>AVERAGE('Heited suured kütteseamed EU'!$J$248)</f>
        <v>10.8</v>
      </c>
      <c r="V43" s="161">
        <f t="shared" si="54"/>
        <v>0</v>
      </c>
      <c r="W43" s="162">
        <f t="shared" si="13"/>
        <v>1</v>
      </c>
      <c r="X43" s="161">
        <f>$D43*W43</f>
        <v>0</v>
      </c>
      <c r="Y43" s="161">
        <f t="shared" si="15"/>
        <v>0</v>
      </c>
    </row>
    <row r="44" spans="1:25" x14ac:dyDescent="0.2">
      <c r="A44" s="166" t="s">
        <v>186</v>
      </c>
      <c r="B44" s="49">
        <v>0</v>
      </c>
      <c r="C44" s="161">
        <v>14.76</v>
      </c>
      <c r="D44" s="161">
        <f t="shared" ref="D44:D46" si="59">B44*C44/1000</f>
        <v>0</v>
      </c>
      <c r="E44" s="160">
        <f t="shared" si="3"/>
        <v>0</v>
      </c>
      <c r="F44" s="161">
        <v>30.5</v>
      </c>
      <c r="G44" s="161">
        <v>1</v>
      </c>
      <c r="H44" s="161">
        <f t="shared" ref="H44:H48" si="60">44/12</f>
        <v>3.6666666666666665</v>
      </c>
      <c r="I44" s="167">
        <f t="shared" ref="I44:I48" si="61">D44*F44*G44*H44</f>
        <v>0</v>
      </c>
      <c r="J44" s="161">
        <f>'Kütteväärtused CO2 CH4 N2O EU'!$B$94</f>
        <v>300</v>
      </c>
      <c r="K44" s="161">
        <f t="shared" si="5"/>
        <v>0</v>
      </c>
      <c r="L44" s="161">
        <f>'Kütteväärtused CO2 CH4 N2O EU'!$C$94</f>
        <v>4</v>
      </c>
      <c r="M44" s="161">
        <f t="shared" si="6"/>
        <v>0</v>
      </c>
      <c r="N44" s="167">
        <f t="shared" si="58"/>
        <v>0</v>
      </c>
      <c r="O44" s="162">
        <f t="shared" si="7"/>
        <v>0.73599999999999999</v>
      </c>
      <c r="P44" s="161">
        <f t="shared" si="8"/>
        <v>0</v>
      </c>
      <c r="Q44" s="162">
        <f t="shared" si="9"/>
        <v>11.7</v>
      </c>
      <c r="R44" s="161">
        <f t="shared" si="8"/>
        <v>0</v>
      </c>
      <c r="S44" s="162">
        <f t="shared" si="10"/>
        <v>2.2000000000000002</v>
      </c>
      <c r="T44" s="161">
        <f t="shared" ref="T44" si="62">$D44*S44</f>
        <v>0</v>
      </c>
      <c r="U44" s="163">
        <f>AVERAGE('Heited suured kütteseamed EU'!$J$248)</f>
        <v>10.8</v>
      </c>
      <c r="V44" s="161">
        <f t="shared" ref="V44" si="63">$D44*U44</f>
        <v>0</v>
      </c>
      <c r="W44" s="162">
        <f t="shared" si="13"/>
        <v>8.6999999999999993</v>
      </c>
      <c r="X44" s="161">
        <f>$D44*W44</f>
        <v>0</v>
      </c>
      <c r="Y44" s="161">
        <f t="shared" si="15"/>
        <v>0</v>
      </c>
    </row>
    <row r="45" spans="1:25" x14ac:dyDescent="0.2">
      <c r="A45" s="166" t="s">
        <v>187</v>
      </c>
      <c r="B45" s="49">
        <v>0</v>
      </c>
      <c r="C45" s="161">
        <v>16.559999999999999</v>
      </c>
      <c r="D45" s="161">
        <f t="shared" si="59"/>
        <v>0</v>
      </c>
      <c r="E45" s="160">
        <f t="shared" si="3"/>
        <v>0</v>
      </c>
      <c r="F45" s="161">
        <v>30.5</v>
      </c>
      <c r="G45" s="161">
        <v>1</v>
      </c>
      <c r="H45" s="161">
        <f t="shared" si="60"/>
        <v>3.6666666666666665</v>
      </c>
      <c r="I45" s="167">
        <f t="shared" si="61"/>
        <v>0</v>
      </c>
      <c r="J45" s="161">
        <f>'Kütteväärtused CO2 CH4 N2O EU'!$B$94</f>
        <v>300</v>
      </c>
      <c r="K45" s="161">
        <f t="shared" si="5"/>
        <v>0</v>
      </c>
      <c r="L45" s="161">
        <f>'Kütteväärtused CO2 CH4 N2O EU'!$C$94</f>
        <v>4</v>
      </c>
      <c r="M45" s="161">
        <f t="shared" si="6"/>
        <v>0</v>
      </c>
      <c r="N45" s="167">
        <f t="shared" si="58"/>
        <v>0</v>
      </c>
      <c r="O45" s="162">
        <f t="shared" si="7"/>
        <v>0.73599999999999999</v>
      </c>
      <c r="P45" s="161">
        <f t="shared" si="8"/>
        <v>0</v>
      </c>
      <c r="Q45" s="162">
        <f t="shared" si="9"/>
        <v>11.7</v>
      </c>
      <c r="R45" s="161">
        <f t="shared" si="8"/>
        <v>0</v>
      </c>
      <c r="S45" s="162">
        <f t="shared" si="10"/>
        <v>2.2000000000000002</v>
      </c>
      <c r="T45" s="161">
        <f t="shared" ref="T45" si="64">$D45*S45</f>
        <v>0</v>
      </c>
      <c r="U45" s="163">
        <f>AVERAGE('Heited suured kütteseamed EU'!$J$248)</f>
        <v>10.8</v>
      </c>
      <c r="V45" s="161">
        <f t="shared" ref="V45" si="65">$D45*U45</f>
        <v>0</v>
      </c>
      <c r="W45" s="162">
        <f t="shared" si="13"/>
        <v>8.6999999999999993</v>
      </c>
      <c r="X45" s="161">
        <f t="shared" ref="X45" si="66">$D45*W45</f>
        <v>0</v>
      </c>
      <c r="Y45" s="161">
        <f t="shared" si="15"/>
        <v>0</v>
      </c>
    </row>
    <row r="46" spans="1:25" x14ac:dyDescent="0.2">
      <c r="A46" s="166" t="s">
        <v>188</v>
      </c>
      <c r="B46" s="49">
        <v>0</v>
      </c>
      <c r="C46" s="161">
        <v>16.559999999999999</v>
      </c>
      <c r="D46" s="161">
        <f t="shared" si="59"/>
        <v>0</v>
      </c>
      <c r="E46" s="160">
        <f t="shared" si="3"/>
        <v>0</v>
      </c>
      <c r="F46" s="161">
        <v>30.5</v>
      </c>
      <c r="G46" s="161">
        <v>1</v>
      </c>
      <c r="H46" s="161">
        <f t="shared" si="60"/>
        <v>3.6666666666666665</v>
      </c>
      <c r="I46" s="167">
        <f t="shared" si="61"/>
        <v>0</v>
      </c>
      <c r="J46" s="161">
        <f>'Kütteväärtused CO2 CH4 N2O EU'!$B$94</f>
        <v>300</v>
      </c>
      <c r="K46" s="161">
        <f t="shared" si="5"/>
        <v>0</v>
      </c>
      <c r="L46" s="161">
        <f>'Kütteväärtused CO2 CH4 N2O EU'!$C$94</f>
        <v>4</v>
      </c>
      <c r="M46" s="161">
        <f t="shared" si="6"/>
        <v>0</v>
      </c>
      <c r="N46" s="167">
        <f t="shared" si="58"/>
        <v>0</v>
      </c>
      <c r="O46" s="162">
        <f t="shared" si="7"/>
        <v>0.73599999999999999</v>
      </c>
      <c r="P46" s="161">
        <f t="shared" si="8"/>
        <v>0</v>
      </c>
      <c r="Q46" s="162">
        <f t="shared" si="9"/>
        <v>11.7</v>
      </c>
      <c r="R46" s="161">
        <f t="shared" si="8"/>
        <v>0</v>
      </c>
      <c r="S46" s="162">
        <f t="shared" si="10"/>
        <v>2.2000000000000002</v>
      </c>
      <c r="T46" s="161">
        <f t="shared" ref="T46" si="67">$D46*S46</f>
        <v>0</v>
      </c>
      <c r="U46" s="163">
        <f>AVERAGE('Heited suured kütteseamed EU'!$J$248)</f>
        <v>10.8</v>
      </c>
      <c r="V46" s="161">
        <f t="shared" ref="V46" si="68">$D46*U46</f>
        <v>0</v>
      </c>
      <c r="W46" s="162">
        <f t="shared" si="13"/>
        <v>8.6999999999999993</v>
      </c>
      <c r="X46" s="161">
        <f t="shared" ref="X46" si="69">$D46*W46</f>
        <v>0</v>
      </c>
      <c r="Y46" s="161">
        <f t="shared" si="15"/>
        <v>0</v>
      </c>
    </row>
    <row r="47" spans="1:25" x14ac:dyDescent="0.2">
      <c r="A47" s="166" t="s">
        <v>609</v>
      </c>
      <c r="B47" s="49">
        <v>13721.68</v>
      </c>
      <c r="C47" s="161">
        <f>G143</f>
        <v>8.861538461538462</v>
      </c>
      <c r="D47" s="161">
        <f t="shared" ref="D47:D48" si="70">B47*C47/1000</f>
        <v>121.59519507692309</v>
      </c>
      <c r="E47" s="160">
        <f t="shared" ref="E47:E48" si="71">C47*B47</f>
        <v>121595.19507692309</v>
      </c>
      <c r="F47" s="161">
        <v>30.5</v>
      </c>
      <c r="G47" s="161">
        <v>1</v>
      </c>
      <c r="H47" s="161">
        <f t="shared" si="60"/>
        <v>3.6666666666666665</v>
      </c>
      <c r="I47" s="167">
        <f t="shared" ref="I47" si="72">D47*F47*G47*H47</f>
        <v>13598.395982769232</v>
      </c>
      <c r="J47" s="161">
        <f>'Kütteväärtused CO2 CH4 N2O EU'!$B$94</f>
        <v>300</v>
      </c>
      <c r="K47" s="161">
        <f t="shared" ref="K47:K48" si="73">D47*J47</f>
        <v>36478.558523076928</v>
      </c>
      <c r="L47" s="161">
        <f>'Kütteväärtused CO2 CH4 N2O EU'!$C$94</f>
        <v>4</v>
      </c>
      <c r="M47" s="161">
        <f t="shared" ref="M47:M48" si="74">D47*L47</f>
        <v>486.38078030769236</v>
      </c>
      <c r="N47" s="167">
        <f t="shared" si="58"/>
        <v>1056.9054356086156</v>
      </c>
      <c r="O47" s="162">
        <f t="shared" si="7"/>
        <v>0.73599999999999999</v>
      </c>
      <c r="P47" s="161">
        <f t="shared" ref="P47:P48" si="75">$D47*O47</f>
        <v>89.494063576615389</v>
      </c>
      <c r="Q47" s="162">
        <f t="shared" si="9"/>
        <v>11.7</v>
      </c>
      <c r="R47" s="161">
        <f t="shared" ref="R47:R48" si="76">$D47*Q47</f>
        <v>1422.6637824000002</v>
      </c>
      <c r="S47" s="162">
        <f t="shared" si="10"/>
        <v>2.2000000000000002</v>
      </c>
      <c r="T47" s="161">
        <f t="shared" ref="T47:T48" si="77">$D47*S47</f>
        <v>267.50942916923083</v>
      </c>
      <c r="U47" s="163">
        <f>AVERAGE('Heited suured kütteseamed EU'!$J$248)</f>
        <v>10.8</v>
      </c>
      <c r="V47" s="161">
        <f t="shared" ref="V47:V48" si="78">$D47*U47</f>
        <v>1313.2281068307695</v>
      </c>
      <c r="W47" s="162">
        <f t="shared" si="13"/>
        <v>8.6999999999999993</v>
      </c>
      <c r="X47" s="161">
        <f t="shared" ref="X47:X48" si="79">$D47*W47</f>
        <v>1057.8781971692308</v>
      </c>
      <c r="Y47" s="161">
        <f t="shared" si="15"/>
        <v>4150.7735791458463</v>
      </c>
    </row>
    <row r="48" spans="1:25" x14ac:dyDescent="0.2">
      <c r="A48" s="168" t="s">
        <v>212</v>
      </c>
      <c r="B48" s="50">
        <v>0</v>
      </c>
      <c r="C48" s="169">
        <f>AVERAGE(6.9,16.9)</f>
        <v>11.899999999999999</v>
      </c>
      <c r="D48" s="161">
        <f t="shared" si="70"/>
        <v>0</v>
      </c>
      <c r="E48" s="160">
        <f t="shared" si="71"/>
        <v>0</v>
      </c>
      <c r="F48" s="169">
        <f>'Kütteväärtused CO2 CH4 N2O EU'!$D$42</f>
        <v>30.5</v>
      </c>
      <c r="G48" s="161">
        <v>1</v>
      </c>
      <c r="H48" s="161">
        <f t="shared" si="60"/>
        <v>3.6666666666666665</v>
      </c>
      <c r="I48" s="167">
        <f t="shared" si="61"/>
        <v>0</v>
      </c>
      <c r="J48" s="161">
        <f>'Kütteväärtused CO2 CH4 N2O EU'!$B$94</f>
        <v>300</v>
      </c>
      <c r="K48" s="161">
        <f t="shared" si="73"/>
        <v>0</v>
      </c>
      <c r="L48" s="161">
        <f>'Kütteväärtused CO2 CH4 N2O EU'!$C$94</f>
        <v>4</v>
      </c>
      <c r="M48" s="161">
        <f t="shared" si="74"/>
        <v>0</v>
      </c>
      <c r="N48" s="167">
        <f t="shared" si="58"/>
        <v>0</v>
      </c>
      <c r="O48" s="170">
        <f>'Heited suured kütteseamed EU'!$J$9</f>
        <v>81</v>
      </c>
      <c r="P48" s="161">
        <f t="shared" si="75"/>
        <v>0</v>
      </c>
      <c r="Q48" s="170">
        <f>'Heited suured kütteseamed EU'!$J$6</f>
        <v>90</v>
      </c>
      <c r="R48" s="161">
        <f t="shared" si="76"/>
        <v>0</v>
      </c>
      <c r="S48" s="170">
        <f>'Heited suured kütteseamed EU'!$J$8</f>
        <v>7.31</v>
      </c>
      <c r="T48" s="161">
        <f t="shared" si="77"/>
        <v>0</v>
      </c>
      <c r="U48" s="163">
        <f>'Heited suured kütteseamed EU'!$J$13</f>
        <v>10.8</v>
      </c>
      <c r="V48" s="161">
        <f t="shared" si="78"/>
        <v>0</v>
      </c>
      <c r="W48" s="170">
        <f>'Heited suured kütteseamed EU'!$J$14</f>
        <v>172</v>
      </c>
      <c r="X48" s="161">
        <f t="shared" si="79"/>
        <v>0</v>
      </c>
      <c r="Y48" s="161">
        <f t="shared" si="15"/>
        <v>0</v>
      </c>
    </row>
    <row r="49" spans="1:25" x14ac:dyDescent="0.2">
      <c r="A49" s="171" t="s">
        <v>557</v>
      </c>
      <c r="B49" s="172" t="s">
        <v>15</v>
      </c>
      <c r="C49" s="172" t="s">
        <v>189</v>
      </c>
      <c r="D49" s="173" t="s">
        <v>6</v>
      </c>
      <c r="E49" s="155" t="s">
        <v>566</v>
      </c>
      <c r="F49" s="155" t="s">
        <v>7</v>
      </c>
      <c r="G49" s="155" t="s">
        <v>8</v>
      </c>
      <c r="H49" s="155" t="s">
        <v>9</v>
      </c>
      <c r="I49" s="174" t="s">
        <v>4</v>
      </c>
      <c r="J49" s="175" t="s">
        <v>200</v>
      </c>
      <c r="K49" s="155" t="s">
        <v>526</v>
      </c>
      <c r="L49" s="175" t="s">
        <v>200</v>
      </c>
      <c r="M49" s="155" t="s">
        <v>526</v>
      </c>
      <c r="N49" s="155" t="s">
        <v>4</v>
      </c>
      <c r="O49" s="155" t="s">
        <v>200</v>
      </c>
      <c r="P49" s="155" t="s">
        <v>526</v>
      </c>
      <c r="Q49" s="155" t="s">
        <v>200</v>
      </c>
      <c r="R49" s="155" t="s">
        <v>526</v>
      </c>
      <c r="S49" s="155" t="s">
        <v>200</v>
      </c>
      <c r="T49" s="155" t="s">
        <v>526</v>
      </c>
      <c r="U49" s="151" t="s">
        <v>200</v>
      </c>
      <c r="V49" s="155" t="s">
        <v>526</v>
      </c>
      <c r="W49" s="155" t="s">
        <v>200</v>
      </c>
      <c r="X49" s="155" t="s">
        <v>526</v>
      </c>
      <c r="Y49" s="155" t="s">
        <v>526</v>
      </c>
    </row>
    <row r="50" spans="1:25" x14ac:dyDescent="0.2">
      <c r="A50" s="158" t="s">
        <v>10</v>
      </c>
      <c r="B50" s="49">
        <v>0</v>
      </c>
      <c r="C50" s="161">
        <f>33.6</f>
        <v>33.6</v>
      </c>
      <c r="D50" s="161">
        <f>B50*C50/1000</f>
        <v>0</v>
      </c>
      <c r="E50" s="160">
        <f t="shared" si="3"/>
        <v>0</v>
      </c>
      <c r="F50" s="161">
        <v>15.3</v>
      </c>
      <c r="G50" s="161">
        <v>0.995</v>
      </c>
      <c r="H50" s="161">
        <f>44/12</f>
        <v>3.6666666666666665</v>
      </c>
      <c r="I50" s="161">
        <f>D50*F50*G50*H50</f>
        <v>0</v>
      </c>
      <c r="J50" s="161">
        <f>'Kütteväärtused CO2 CH4 N2O EU'!$B$87</f>
        <v>5</v>
      </c>
      <c r="K50" s="161">
        <f>D50*J50</f>
        <v>0</v>
      </c>
      <c r="L50" s="161">
        <f>'Kütteväärtused CO2 CH4 N2O EU'!$C$87</f>
        <v>0.1</v>
      </c>
      <c r="M50" s="161">
        <f>D50*L50</f>
        <v>0</v>
      </c>
      <c r="N50" s="161">
        <f>SUM(I50+K50/1000*$J$141+M50/1000*$K$141)</f>
        <v>0</v>
      </c>
      <c r="O50" s="162">
        <f>'Heited suured kütteseamed EU'!$J$140</f>
        <v>89</v>
      </c>
      <c r="P50" s="161">
        <f>$D50*O50</f>
        <v>0</v>
      </c>
      <c r="Q50" s="162">
        <f>'Heited suured kütteseamed EU'!$J$138</f>
        <v>39.299999999999997</v>
      </c>
      <c r="R50" s="161">
        <f>$D50*Q50</f>
        <v>0</v>
      </c>
      <c r="S50" s="162">
        <f>'Heited suured kütteseamed EU'!$J$139</f>
        <v>2.6</v>
      </c>
      <c r="T50" s="161">
        <f>$D50*S50</f>
        <v>0</v>
      </c>
      <c r="U50" s="163">
        <f>'Heited suured kütteseamed EU'!$J$143</f>
        <v>0.28100000000000003</v>
      </c>
      <c r="V50" s="161">
        <f>$D50*U50</f>
        <v>0</v>
      </c>
      <c r="W50" s="162">
        <f>'Heited suured kütteseamed EU'!$J$144</f>
        <v>0.89</v>
      </c>
      <c r="X50" s="161">
        <f>$D50*W50</f>
        <v>0</v>
      </c>
      <c r="Y50" s="161">
        <f t="shared" si="15"/>
        <v>0</v>
      </c>
    </row>
    <row r="51" spans="1:25" x14ac:dyDescent="0.2">
      <c r="A51" s="176" t="s">
        <v>744</v>
      </c>
      <c r="B51" s="49">
        <v>0</v>
      </c>
      <c r="C51" s="177">
        <f>'Kütteväärtused CO2 CH4 N2O EU'!$B$26</f>
        <v>43.96</v>
      </c>
      <c r="D51" s="161">
        <f t="shared" ref="D51:D52" si="80">B51*C51/1000</f>
        <v>0</v>
      </c>
      <c r="E51" s="160">
        <f t="shared" ref="E51:E52" si="81">C51*B51</f>
        <v>0</v>
      </c>
      <c r="F51" s="177">
        <f>'Kütteväärtused CO2 CH4 N2O EU'!$D$26</f>
        <v>18.440000000000001</v>
      </c>
      <c r="G51" s="161">
        <v>0.995</v>
      </c>
      <c r="H51" s="161">
        <f t="shared" ref="H51:H52" si="82">44/12</f>
        <v>3.6666666666666665</v>
      </c>
      <c r="I51" s="161">
        <f t="shared" ref="I51:I52" si="83">D51*F51*G51*H51</f>
        <v>0</v>
      </c>
      <c r="J51" s="177">
        <f>'Kütteväärtused CO2 CH4 N2O EU'!$I$26</f>
        <v>1</v>
      </c>
      <c r="K51" s="161">
        <f t="shared" ref="K51:K52" si="84">D51*J51</f>
        <v>0</v>
      </c>
      <c r="L51" s="177">
        <f>'Kütteväärtused CO2 CH4 N2O EU'!$J$26</f>
        <v>0.1</v>
      </c>
      <c r="M51" s="161">
        <f t="shared" ref="M51:M52" si="85">D51*L51</f>
        <v>0</v>
      </c>
      <c r="N51" s="161">
        <f>SUM(I51+K51/1000*$J$141+M51/1000*$K$141)</f>
        <v>0</v>
      </c>
      <c r="O51" s="162">
        <f>'Heited suured kütteseamed EU'!$J$140</f>
        <v>89</v>
      </c>
      <c r="P51" s="161">
        <f t="shared" ref="P51:P53" si="86">$D51*O51</f>
        <v>0</v>
      </c>
      <c r="Q51" s="162">
        <f>'Heited suured kütteseamed EU'!$J$138</f>
        <v>39.299999999999997</v>
      </c>
      <c r="R51" s="161">
        <f t="shared" ref="R51:R52" si="87">$D51*Q51</f>
        <v>0</v>
      </c>
      <c r="S51" s="162">
        <f>'Heited suured kütteseamed EU'!$J$139</f>
        <v>2.6</v>
      </c>
      <c r="T51" s="161">
        <f t="shared" ref="T51:T52" si="88">$D51*S51</f>
        <v>0</v>
      </c>
      <c r="U51" s="163">
        <f>'Heited suured kütteseamed EU'!$J$143</f>
        <v>0.28100000000000003</v>
      </c>
      <c r="V51" s="161">
        <f t="shared" ref="V51:V52" si="89">$D51*U51</f>
        <v>0</v>
      </c>
      <c r="W51" s="162">
        <f>'Heited suured kütteseamed EU'!$J$144</f>
        <v>0.89</v>
      </c>
      <c r="X51" s="161">
        <f t="shared" ref="X51:X52" si="90">$D51*W51</f>
        <v>0</v>
      </c>
      <c r="Y51" s="161">
        <f t="shared" si="15"/>
        <v>0</v>
      </c>
    </row>
    <row r="52" spans="1:25" x14ac:dyDescent="0.2">
      <c r="A52" s="176" t="s">
        <v>745</v>
      </c>
      <c r="B52" s="49">
        <v>0</v>
      </c>
      <c r="C52" s="177">
        <f>'Kütteväärtused CO2 CH4 N2O EU'!$B$33</f>
        <v>3.4</v>
      </c>
      <c r="D52" s="161">
        <f t="shared" si="80"/>
        <v>0</v>
      </c>
      <c r="E52" s="160">
        <f t="shared" si="81"/>
        <v>0</v>
      </c>
      <c r="F52" s="177">
        <f>'Kütteväärtused CO2 CH4 N2O EU'!$D$33</f>
        <v>42.61</v>
      </c>
      <c r="G52" s="161">
        <v>0.995</v>
      </c>
      <c r="H52" s="161">
        <f t="shared" si="82"/>
        <v>3.6666666666666665</v>
      </c>
      <c r="I52" s="161">
        <f t="shared" si="83"/>
        <v>0</v>
      </c>
      <c r="J52" s="177">
        <f>'Kütteväärtused CO2 CH4 N2O EU'!$I$33</f>
        <v>1</v>
      </c>
      <c r="K52" s="161">
        <f t="shared" si="84"/>
        <v>0</v>
      </c>
      <c r="L52" s="177">
        <f>'Kütteväärtused CO2 CH4 N2O EU'!$J$33</f>
        <v>0.1</v>
      </c>
      <c r="M52" s="161">
        <f t="shared" si="85"/>
        <v>0</v>
      </c>
      <c r="N52" s="161">
        <f>SUM(I52+K52/1000*$J$141+M52/1000*$K$141)</f>
        <v>0</v>
      </c>
      <c r="O52" s="162">
        <f>'Heited suured kütteseamed EU'!$J$140</f>
        <v>89</v>
      </c>
      <c r="P52" s="161">
        <f t="shared" si="86"/>
        <v>0</v>
      </c>
      <c r="Q52" s="162">
        <f>'Heited suured kütteseamed EU'!$J$138</f>
        <v>39.299999999999997</v>
      </c>
      <c r="R52" s="161">
        <f t="shared" si="87"/>
        <v>0</v>
      </c>
      <c r="S52" s="162">
        <f>'Heited suured kütteseamed EU'!$J$139</f>
        <v>2.6</v>
      </c>
      <c r="T52" s="161">
        <f t="shared" si="88"/>
        <v>0</v>
      </c>
      <c r="U52" s="163">
        <f>'Heited suured kütteseamed EU'!$J$143</f>
        <v>0.28100000000000003</v>
      </c>
      <c r="V52" s="161">
        <f t="shared" si="89"/>
        <v>0</v>
      </c>
      <c r="W52" s="162">
        <f>'Heited suured kütteseamed EU'!$J$144</f>
        <v>0.89</v>
      </c>
      <c r="X52" s="161">
        <f t="shared" si="90"/>
        <v>0</v>
      </c>
      <c r="Y52" s="161">
        <f t="shared" si="15"/>
        <v>0</v>
      </c>
    </row>
    <row r="53" spans="1:25" x14ac:dyDescent="0.2">
      <c r="A53" s="166" t="s">
        <v>84</v>
      </c>
      <c r="B53" s="49">
        <v>0</v>
      </c>
      <c r="C53" s="161">
        <f>17.4</f>
        <v>17.399999999999999</v>
      </c>
      <c r="D53" s="161">
        <f>B53*C53/1000</f>
        <v>0</v>
      </c>
      <c r="E53" s="160">
        <f t="shared" si="3"/>
        <v>0</v>
      </c>
      <c r="F53" s="161">
        <v>14.89</v>
      </c>
      <c r="G53" s="161">
        <v>0.995</v>
      </c>
      <c r="H53" s="161">
        <f>44/12</f>
        <v>3.6666666666666665</v>
      </c>
      <c r="I53" s="167">
        <f>D53*F53*G53*H53</f>
        <v>0</v>
      </c>
      <c r="J53" s="161">
        <f>'Kütteväärtused CO2 CH4 N2O EU'!$B$87</f>
        <v>5</v>
      </c>
      <c r="K53" s="161">
        <f>D53*J53</f>
        <v>0</v>
      </c>
      <c r="L53" s="161">
        <f>'Kütteväärtused CO2 CH4 N2O EU'!$C$87</f>
        <v>0.1</v>
      </c>
      <c r="M53" s="161">
        <f t="shared" ref="M53:M57" si="91">D53*L53</f>
        <v>0</v>
      </c>
      <c r="N53" s="167">
        <f>SUM(K53/1000*$J$141+M53/1000*$K$141)</f>
        <v>0</v>
      </c>
      <c r="O53" s="162">
        <f>'Heited suured kütteseamed EU'!$J$140</f>
        <v>89</v>
      </c>
      <c r="P53" s="161">
        <f t="shared" si="86"/>
        <v>0</v>
      </c>
      <c r="Q53" s="162">
        <f>'Heited suured kütteseamed EU'!$J$138</f>
        <v>39.299999999999997</v>
      </c>
      <c r="R53" s="161">
        <f>$D53*Q53</f>
        <v>0</v>
      </c>
      <c r="S53" s="162">
        <f>'Heited suured kütteseamed EU'!$J$139</f>
        <v>2.6</v>
      </c>
      <c r="T53" s="161">
        <f>$D53*S53</f>
        <v>0</v>
      </c>
      <c r="U53" s="163">
        <f>'Heited suured kütteseamed EU'!$J$143</f>
        <v>0.28100000000000003</v>
      </c>
      <c r="V53" s="161">
        <f>$D53*U53</f>
        <v>0</v>
      </c>
      <c r="W53" s="162">
        <f>'Heited suured kütteseamed EU'!$J$144</f>
        <v>0.89</v>
      </c>
      <c r="X53" s="161">
        <f>$D53*W53</f>
        <v>0</v>
      </c>
      <c r="Y53" s="161">
        <f t="shared" si="15"/>
        <v>0</v>
      </c>
    </row>
    <row r="54" spans="1:25" x14ac:dyDescent="0.2">
      <c r="A54" s="171" t="s">
        <v>558</v>
      </c>
      <c r="B54" s="172" t="s">
        <v>556</v>
      </c>
      <c r="C54" s="172" t="s">
        <v>189</v>
      </c>
      <c r="D54" s="155" t="s">
        <v>6</v>
      </c>
      <c r="E54" s="155" t="s">
        <v>566</v>
      </c>
      <c r="F54" s="155" t="s">
        <v>7</v>
      </c>
      <c r="G54" s="155" t="s">
        <v>8</v>
      </c>
      <c r="H54" s="155" t="s">
        <v>9</v>
      </c>
      <c r="I54" s="174" t="s">
        <v>4</v>
      </c>
      <c r="J54" s="175" t="s">
        <v>200</v>
      </c>
      <c r="K54" s="155" t="s">
        <v>526</v>
      </c>
      <c r="L54" s="175" t="s">
        <v>200</v>
      </c>
      <c r="M54" s="155" t="s">
        <v>526</v>
      </c>
      <c r="N54" s="155" t="s">
        <v>4</v>
      </c>
      <c r="O54" s="155" t="s">
        <v>200</v>
      </c>
      <c r="P54" s="155" t="s">
        <v>526</v>
      </c>
      <c r="Q54" s="155" t="s">
        <v>200</v>
      </c>
      <c r="R54" s="155" t="s">
        <v>526</v>
      </c>
      <c r="S54" s="155" t="s">
        <v>200</v>
      </c>
      <c r="T54" s="155" t="s">
        <v>526</v>
      </c>
      <c r="U54" s="151" t="s">
        <v>200</v>
      </c>
      <c r="V54" s="155" t="s">
        <v>526</v>
      </c>
      <c r="W54" s="155" t="s">
        <v>200</v>
      </c>
      <c r="X54" s="155" t="s">
        <v>526</v>
      </c>
      <c r="Y54" s="155" t="s">
        <v>526</v>
      </c>
    </row>
    <row r="55" spans="1:25" x14ac:dyDescent="0.2">
      <c r="A55" s="166" t="s">
        <v>179</v>
      </c>
      <c r="B55" s="49">
        <v>0</v>
      </c>
      <c r="C55" s="164">
        <v>4680</v>
      </c>
      <c r="D55" s="161">
        <f>B55*C55/1000/1000</f>
        <v>0</v>
      </c>
      <c r="E55" s="160">
        <f>C55*B55/1000</f>
        <v>0</v>
      </c>
      <c r="F55" s="161">
        <v>30.5</v>
      </c>
      <c r="G55" s="161">
        <v>0.995</v>
      </c>
      <c r="H55" s="161">
        <f t="shared" ref="H55:H57" si="92">44/12</f>
        <v>3.6666666666666665</v>
      </c>
      <c r="I55" s="167">
        <f t="shared" ref="I55:I57" si="93">D55*F55*G55*H55</f>
        <v>0</v>
      </c>
      <c r="J55" s="161">
        <f>'Kütteväärtused CO2 CH4 N2O EU'!$B$94</f>
        <v>300</v>
      </c>
      <c r="K55" s="161">
        <f>D55*J55</f>
        <v>0</v>
      </c>
      <c r="L55" s="161">
        <f>'Kütteväärtused CO2 CH4 N2O EU'!$C$94</f>
        <v>4</v>
      </c>
      <c r="M55" s="161">
        <f t="shared" si="91"/>
        <v>0</v>
      </c>
      <c r="N55" s="167">
        <f>SUM(K55/1000*$J$141+M55/1000*$K$141)</f>
        <v>0</v>
      </c>
      <c r="O55" s="162">
        <f>O97</f>
        <v>0.73599999999999999</v>
      </c>
      <c r="P55" s="161">
        <f t="shared" si="8"/>
        <v>0</v>
      </c>
      <c r="Q55" s="162">
        <f>Q97</f>
        <v>11.7</v>
      </c>
      <c r="R55" s="161">
        <f t="shared" si="8"/>
        <v>0</v>
      </c>
      <c r="S55" s="162">
        <f>S97</f>
        <v>2.2000000000000002</v>
      </c>
      <c r="T55" s="161">
        <f t="shared" ref="T55" si="94">$D55*S55</f>
        <v>0</v>
      </c>
      <c r="U55" s="159"/>
      <c r="V55" s="161">
        <f>$D55*U55</f>
        <v>0</v>
      </c>
      <c r="W55" s="162">
        <f>W97</f>
        <v>8.6999999999999993</v>
      </c>
      <c r="X55" s="161">
        <f>$D55*W55</f>
        <v>0</v>
      </c>
      <c r="Y55" s="161">
        <f t="shared" si="15"/>
        <v>0</v>
      </c>
    </row>
    <row r="56" spans="1:25" x14ac:dyDescent="0.2">
      <c r="A56" s="166" t="s">
        <v>180</v>
      </c>
      <c r="B56" s="49">
        <v>0</v>
      </c>
      <c r="C56" s="164">
        <v>5400</v>
      </c>
      <c r="D56" s="161">
        <f t="shared" ref="D56:D57" si="95">B56*C56/1000/1000</f>
        <v>0</v>
      </c>
      <c r="E56" s="160">
        <f t="shared" ref="E56:E57" si="96">C56*B56/1000</f>
        <v>0</v>
      </c>
      <c r="F56" s="161">
        <v>30.5</v>
      </c>
      <c r="G56" s="161">
        <v>0.995</v>
      </c>
      <c r="H56" s="161">
        <f t="shared" si="92"/>
        <v>3.6666666666666665</v>
      </c>
      <c r="I56" s="167">
        <f>D56*F56*G56*H56</f>
        <v>0</v>
      </c>
      <c r="J56" s="161">
        <f>'Kütteväärtused CO2 CH4 N2O EU'!$B$94</f>
        <v>300</v>
      </c>
      <c r="K56" s="161">
        <f>D56*J56</f>
        <v>0</v>
      </c>
      <c r="L56" s="161">
        <f>'Kütteväärtused CO2 CH4 N2O EU'!$C$94</f>
        <v>4</v>
      </c>
      <c r="M56" s="161">
        <f t="shared" si="91"/>
        <v>0</v>
      </c>
      <c r="N56" s="167">
        <f>SUM(K56/1000*$J$141+M56/1000*$K$141)</f>
        <v>0</v>
      </c>
      <c r="O56" s="162">
        <f t="shared" ref="O56:O57" si="97">O98</f>
        <v>0.73599999999999999</v>
      </c>
      <c r="P56" s="161">
        <f t="shared" si="8"/>
        <v>0</v>
      </c>
      <c r="Q56" s="162">
        <f t="shared" ref="Q56:Q57" si="98">Q98</f>
        <v>11.7</v>
      </c>
      <c r="R56" s="161">
        <f t="shared" si="8"/>
        <v>0</v>
      </c>
      <c r="S56" s="162">
        <f t="shared" ref="S56:S57" si="99">S98</f>
        <v>2.2000000000000002</v>
      </c>
      <c r="T56" s="161">
        <f t="shared" ref="T56" si="100">$D56*S56</f>
        <v>0</v>
      </c>
      <c r="U56" s="159"/>
      <c r="V56" s="161">
        <f t="shared" ref="V56" si="101">$D56*U56</f>
        <v>0</v>
      </c>
      <c r="W56" s="162">
        <f t="shared" ref="W56:W57" si="102">W98</f>
        <v>8.6999999999999993</v>
      </c>
      <c r="X56" s="161">
        <f t="shared" ref="X56" si="103">$D56*W56</f>
        <v>0</v>
      </c>
      <c r="Y56" s="161">
        <f t="shared" si="15"/>
        <v>0</v>
      </c>
    </row>
    <row r="57" spans="1:25" x14ac:dyDescent="0.2">
      <c r="A57" s="178" t="s">
        <v>576</v>
      </c>
      <c r="B57" s="49">
        <v>0</v>
      </c>
      <c r="C57" s="164">
        <v>2880</v>
      </c>
      <c r="D57" s="161">
        <f t="shared" si="95"/>
        <v>0</v>
      </c>
      <c r="E57" s="160">
        <f t="shared" si="96"/>
        <v>0</v>
      </c>
      <c r="F57" s="161">
        <v>30.5</v>
      </c>
      <c r="G57" s="161">
        <v>0.995</v>
      </c>
      <c r="H57" s="161">
        <f t="shared" si="92"/>
        <v>3.6666666666666665</v>
      </c>
      <c r="I57" s="167">
        <f t="shared" si="93"/>
        <v>0</v>
      </c>
      <c r="J57" s="161">
        <f>'Kütteväärtused CO2 CH4 N2O EU'!$B$94</f>
        <v>300</v>
      </c>
      <c r="K57" s="161">
        <f>D57*J57</f>
        <v>0</v>
      </c>
      <c r="L57" s="161">
        <f>'Kütteväärtused CO2 CH4 N2O EU'!$C$94</f>
        <v>4</v>
      </c>
      <c r="M57" s="161">
        <f t="shared" si="91"/>
        <v>0</v>
      </c>
      <c r="N57" s="167">
        <f>SUM(K57/1000*$J$141+M57/1000*$K$141)</f>
        <v>0</v>
      </c>
      <c r="O57" s="179">
        <f t="shared" si="97"/>
        <v>0.73599999999999999</v>
      </c>
      <c r="P57" s="177">
        <f t="shared" si="8"/>
        <v>0</v>
      </c>
      <c r="Q57" s="179">
        <f t="shared" si="98"/>
        <v>11.7</v>
      </c>
      <c r="R57" s="177">
        <f t="shared" si="8"/>
        <v>0</v>
      </c>
      <c r="S57" s="179">
        <f t="shared" si="99"/>
        <v>2.2000000000000002</v>
      </c>
      <c r="T57" s="177">
        <f t="shared" ref="T57" si="104">$D57*S57</f>
        <v>0</v>
      </c>
      <c r="U57" s="180">
        <f>AVERAGE('Heited suured kütteseamed EU'!$J$248)</f>
        <v>10.8</v>
      </c>
      <c r="V57" s="177">
        <f t="shared" ref="V57" si="105">$D57*U57</f>
        <v>0</v>
      </c>
      <c r="W57" s="179">
        <f t="shared" si="102"/>
        <v>8.6999999999999993</v>
      </c>
      <c r="X57" s="177">
        <f t="shared" ref="X57" si="106">$D57*W57</f>
        <v>0</v>
      </c>
      <c r="Y57" s="177">
        <f t="shared" si="15"/>
        <v>0</v>
      </c>
    </row>
    <row r="58" spans="1:25" ht="41.25" x14ac:dyDescent="0.2">
      <c r="A58" s="181" t="s">
        <v>380</v>
      </c>
      <c r="B58" s="182" t="s">
        <v>74</v>
      </c>
      <c r="C58" s="182" t="s">
        <v>74</v>
      </c>
      <c r="D58" s="182" t="s">
        <v>1</v>
      </c>
      <c r="E58" s="182" t="s">
        <v>1</v>
      </c>
      <c r="F58" s="155"/>
      <c r="G58" s="155"/>
      <c r="H58" s="183" t="s">
        <v>674</v>
      </c>
      <c r="I58" s="184" t="s">
        <v>527</v>
      </c>
      <c r="J58" s="183" t="s">
        <v>675</v>
      </c>
      <c r="K58" s="183" t="s">
        <v>676</v>
      </c>
      <c r="L58" s="183" t="s">
        <v>677</v>
      </c>
      <c r="M58" s="183" t="s">
        <v>678</v>
      </c>
      <c r="N58" s="185" t="s">
        <v>560</v>
      </c>
      <c r="O58" s="186"/>
      <c r="P58" s="186"/>
      <c r="Q58" s="186"/>
      <c r="R58" s="186"/>
      <c r="S58" s="186"/>
      <c r="T58" s="186"/>
      <c r="U58" s="186"/>
      <c r="V58" s="186"/>
      <c r="W58" s="186"/>
      <c r="X58" s="186"/>
      <c r="Y58" s="186"/>
    </row>
    <row r="59" spans="1:25" x14ac:dyDescent="0.2">
      <c r="A59" s="171"/>
      <c r="B59" s="172" t="s">
        <v>381</v>
      </c>
      <c r="C59" s="155" t="s">
        <v>565</v>
      </c>
      <c r="D59" s="155" t="s">
        <v>6</v>
      </c>
      <c r="E59" s="155" t="s">
        <v>566</v>
      </c>
      <c r="F59" s="155"/>
      <c r="G59" s="155"/>
      <c r="H59" s="151" t="s">
        <v>770</v>
      </c>
      <c r="I59" s="187" t="s">
        <v>4</v>
      </c>
      <c r="J59" s="151" t="s">
        <v>770</v>
      </c>
      <c r="K59" s="151" t="s">
        <v>526</v>
      </c>
      <c r="L59" s="151" t="s">
        <v>770</v>
      </c>
      <c r="M59" s="151" t="s">
        <v>526</v>
      </c>
      <c r="N59" s="188" t="s">
        <v>4</v>
      </c>
      <c r="O59" s="186"/>
      <c r="P59" s="186"/>
      <c r="Q59" s="186"/>
      <c r="R59" s="186"/>
      <c r="S59" s="186"/>
      <c r="T59" s="186"/>
      <c r="U59" s="186"/>
      <c r="V59" s="186"/>
      <c r="W59" s="186"/>
      <c r="X59" s="186"/>
      <c r="Y59" s="186"/>
    </row>
    <row r="60" spans="1:25" x14ac:dyDescent="0.2">
      <c r="A60" s="178" t="s">
        <v>382</v>
      </c>
      <c r="B60" s="47">
        <v>100000</v>
      </c>
      <c r="C60" s="161">
        <f>B60*$B$140</f>
        <v>360000</v>
      </c>
      <c r="D60" s="161">
        <f>C60/1000000</f>
        <v>0.36</v>
      </c>
      <c r="E60" s="161">
        <f>C60/1000</f>
        <v>360</v>
      </c>
      <c r="F60" s="161"/>
      <c r="G60" s="161"/>
      <c r="H60" s="189">
        <f>'Elekter 2025'!B5</f>
        <v>467.35</v>
      </c>
      <c r="I60" s="190">
        <f>B60*H60/1000000</f>
        <v>46.734999999999999</v>
      </c>
      <c r="J60" s="189" t="str">
        <f>'Elekter 2025'!B7</f>
        <v>NA</v>
      </c>
      <c r="K60" s="190">
        <f>IFERROR(B60*J60/1000,0)</f>
        <v>0</v>
      </c>
      <c r="L60" s="189" t="str">
        <f>'Elekter 2025'!B6</f>
        <v>NA</v>
      </c>
      <c r="M60" s="190">
        <f>IFERROR(B60*L60/1000,0)</f>
        <v>0</v>
      </c>
      <c r="N60" s="177">
        <f>SUM(I60+K60/1000*$J$141+M60/1000*$K$141)</f>
        <v>46.734999999999999</v>
      </c>
      <c r="O60" s="191"/>
      <c r="P60" s="191"/>
      <c r="Q60" s="191"/>
      <c r="R60" s="191"/>
      <c r="S60" s="191"/>
      <c r="T60" s="191"/>
      <c r="U60" s="191"/>
      <c r="V60" s="191"/>
      <c r="W60" s="191"/>
      <c r="X60" s="191"/>
      <c r="Y60" s="191"/>
    </row>
    <row r="61" spans="1:25" x14ac:dyDescent="0.2">
      <c r="A61" s="178" t="s">
        <v>383</v>
      </c>
      <c r="B61" s="47">
        <v>0</v>
      </c>
      <c r="C61" s="161">
        <f>B61*$B$140</f>
        <v>0</v>
      </c>
      <c r="D61" s="161">
        <f t="shared" ref="D61:D62" si="107">C61/1000000</f>
        <v>0</v>
      </c>
      <c r="E61" s="161">
        <f t="shared" ref="E61:E62" si="108">C61/1000</f>
        <v>0</v>
      </c>
      <c r="F61" s="161"/>
      <c r="G61" s="161"/>
      <c r="H61" s="159">
        <v>0</v>
      </c>
      <c r="I61" s="190">
        <f t="shared" ref="I61:I62" si="109">B61*H61/1000000</f>
        <v>0</v>
      </c>
      <c r="J61" s="159">
        <v>0</v>
      </c>
      <c r="K61" s="190">
        <f t="shared" ref="K61:K62" si="110">IFERROR(B61*L61/1000,0)</f>
        <v>0</v>
      </c>
      <c r="L61" s="159">
        <v>0</v>
      </c>
      <c r="M61" s="190">
        <f>$C61*L61/1000000</f>
        <v>0</v>
      </c>
      <c r="N61" s="177">
        <f>SUM(I61+K61/1000*$J$141+M61/1000*$K$141)</f>
        <v>0</v>
      </c>
      <c r="O61" s="191"/>
      <c r="P61" s="191"/>
      <c r="Q61" s="191"/>
      <c r="R61" s="191"/>
      <c r="S61" s="191"/>
      <c r="T61" s="191"/>
      <c r="U61" s="191"/>
      <c r="V61" s="191"/>
      <c r="W61" s="191"/>
      <c r="X61" s="191"/>
      <c r="Y61" s="191"/>
    </row>
    <row r="62" spans="1:25" x14ac:dyDescent="0.2">
      <c r="A62" s="178" t="s">
        <v>384</v>
      </c>
      <c r="B62" s="47">
        <v>0</v>
      </c>
      <c r="C62" s="161">
        <f>B62*$B$140</f>
        <v>0</v>
      </c>
      <c r="D62" s="161">
        <f t="shared" si="107"/>
        <v>0</v>
      </c>
      <c r="E62" s="161">
        <f t="shared" si="108"/>
        <v>0</v>
      </c>
      <c r="F62" s="161"/>
      <c r="G62" s="161"/>
      <c r="H62" s="159">
        <v>0</v>
      </c>
      <c r="I62" s="190">
        <f t="shared" si="109"/>
        <v>0</v>
      </c>
      <c r="J62" s="159">
        <v>0</v>
      </c>
      <c r="K62" s="190">
        <f t="shared" si="110"/>
        <v>0</v>
      </c>
      <c r="L62" s="159">
        <v>0</v>
      </c>
      <c r="M62" s="190">
        <f>$C62*L62/1000000</f>
        <v>0</v>
      </c>
      <c r="N62" s="177">
        <f>SUM(I62+K62/1000*$J$141+M62/1000*$K$141)</f>
        <v>0</v>
      </c>
      <c r="O62" s="191"/>
      <c r="P62" s="191"/>
      <c r="Q62" s="191"/>
      <c r="R62" s="191"/>
      <c r="S62" s="191"/>
      <c r="T62" s="191"/>
      <c r="U62" s="191"/>
      <c r="V62" s="191"/>
      <c r="W62" s="191"/>
      <c r="X62" s="191"/>
      <c r="Y62" s="191"/>
    </row>
    <row r="63" spans="1:25" x14ac:dyDescent="0.2">
      <c r="A63" s="171" t="s">
        <v>749</v>
      </c>
      <c r="B63" s="172" t="s">
        <v>381</v>
      </c>
      <c r="C63" s="155" t="s">
        <v>565</v>
      </c>
      <c r="D63" s="155" t="s">
        <v>6</v>
      </c>
      <c r="E63" s="155" t="s">
        <v>566</v>
      </c>
      <c r="F63" s="155"/>
      <c r="G63" s="155"/>
      <c r="H63" s="151" t="s">
        <v>563</v>
      </c>
      <c r="I63" s="187" t="s">
        <v>4</v>
      </c>
      <c r="J63" s="192" t="s">
        <v>200</v>
      </c>
      <c r="K63" s="151" t="s">
        <v>526</v>
      </c>
      <c r="L63" s="192" t="s">
        <v>200</v>
      </c>
      <c r="M63" s="151" t="s">
        <v>526</v>
      </c>
      <c r="N63" s="188" t="s">
        <v>4</v>
      </c>
      <c r="O63" s="186"/>
      <c r="P63" s="186"/>
      <c r="Q63" s="186"/>
      <c r="R63" s="186"/>
      <c r="S63" s="186"/>
      <c r="T63" s="186"/>
      <c r="U63" s="186"/>
      <c r="V63" s="186"/>
      <c r="W63" s="186"/>
      <c r="X63" s="186"/>
      <c r="Y63" s="186"/>
    </row>
    <row r="64" spans="1:25" x14ac:dyDescent="0.2">
      <c r="A64" s="193" t="s">
        <v>748</v>
      </c>
      <c r="B64" s="41">
        <v>0</v>
      </c>
      <c r="C64" s="161">
        <f>B64*$B$140</f>
        <v>0</v>
      </c>
      <c r="D64" s="161">
        <f t="shared" ref="D64" si="111">C64/1000000</f>
        <v>0</v>
      </c>
      <c r="E64" s="161">
        <f t="shared" ref="E64" si="112">C64/1000</f>
        <v>0</v>
      </c>
      <c r="F64" s="161"/>
      <c r="G64" s="161"/>
      <c r="H64" s="159">
        <v>0</v>
      </c>
      <c r="I64" s="190">
        <f>$C64*H64/1000000</f>
        <v>0</v>
      </c>
      <c r="J64" s="159">
        <v>0</v>
      </c>
      <c r="K64" s="190">
        <f>$C64*J64/1000000</f>
        <v>0</v>
      </c>
      <c r="L64" s="159">
        <v>0</v>
      </c>
      <c r="M64" s="190">
        <f>$C64*L64/1000000</f>
        <v>0</v>
      </c>
      <c r="N64" s="177">
        <f>SUM(I64+K64/1000*$J$141+M64/1000*$K$141)</f>
        <v>0</v>
      </c>
      <c r="O64" s="191"/>
      <c r="P64" s="191"/>
      <c r="Q64" s="191"/>
      <c r="R64" s="191"/>
      <c r="S64" s="191"/>
      <c r="T64" s="191"/>
      <c r="U64" s="191"/>
      <c r="V64" s="191"/>
      <c r="W64" s="191"/>
      <c r="X64" s="191"/>
      <c r="Y64" s="191"/>
    </row>
    <row r="65" spans="1:28" x14ac:dyDescent="0.2">
      <c r="A65" s="194" t="s">
        <v>204</v>
      </c>
      <c r="B65" s="195"/>
      <c r="C65" s="196"/>
      <c r="D65" s="195">
        <f>SUM(D30:D48,D50:D53,D55:D57,D60:D62,D64)</f>
        <v>134.6918900769231</v>
      </c>
      <c r="E65" s="195">
        <f>SUM(E30:E48,E50:E53,E55:E57,E60:E62,E64)</f>
        <v>134691.8900769231</v>
      </c>
      <c r="F65" s="195"/>
      <c r="G65" s="195"/>
      <c r="H65" s="195"/>
      <c r="I65" s="195">
        <f t="shared" ref="I65:Y65" si="113">SUM(I30:I48,I50:I53,I55:I57,I60:I62,I64)</f>
        <v>14620.672662904233</v>
      </c>
      <c r="J65" s="195"/>
      <c r="K65" s="195">
        <f t="shared" si="113"/>
        <v>36605.925473076932</v>
      </c>
      <c r="L65" s="195"/>
      <c r="M65" s="195">
        <f t="shared" si="113"/>
        <v>494.02279730769237</v>
      </c>
      <c r="N65" s="195">
        <f t="shared" si="113"/>
        <v>2084.6436105596158</v>
      </c>
      <c r="O65" s="197"/>
      <c r="P65" s="197">
        <f t="shared" si="113"/>
        <v>1095.9477024766152</v>
      </c>
      <c r="Q65" s="197"/>
      <c r="R65" s="197">
        <f t="shared" si="113"/>
        <v>1433.8720740000001</v>
      </c>
      <c r="S65" s="197"/>
      <c r="T65" s="197">
        <f t="shared" si="113"/>
        <v>267.50942916923083</v>
      </c>
      <c r="U65" s="197"/>
      <c r="V65" s="197">
        <f t="shared" si="113"/>
        <v>11757.318006830768</v>
      </c>
      <c r="W65" s="197"/>
      <c r="X65" s="197">
        <f t="shared" si="113"/>
        <v>1082.0779176692308</v>
      </c>
      <c r="Y65" s="197">
        <f t="shared" si="113"/>
        <v>15636.725130145845</v>
      </c>
    </row>
    <row r="66" spans="1:28" x14ac:dyDescent="0.2">
      <c r="A66" s="194" t="s">
        <v>648</v>
      </c>
      <c r="B66" s="195"/>
      <c r="C66" s="172"/>
      <c r="D66" s="195">
        <f>SUM(D30:D48,D50:D53,D55:D57,D62,D64)</f>
        <v>134.33189007692309</v>
      </c>
      <c r="E66" s="195">
        <f>SUM(E30:E48,E50:E53,E55:E57,E62,E64)</f>
        <v>134331.8900769231</v>
      </c>
      <c r="F66" s="195"/>
      <c r="G66" s="195"/>
      <c r="H66" s="195"/>
      <c r="I66" s="195">
        <f t="shared" ref="I66:Y66" si="114">SUM(I30:I48,I50:I53,I55:I57,I62,I64)</f>
        <v>14573.937662904233</v>
      </c>
      <c r="J66" s="195"/>
      <c r="K66" s="195">
        <f t="shared" si="114"/>
        <v>36605.925473076932</v>
      </c>
      <c r="L66" s="195"/>
      <c r="M66" s="195">
        <f t="shared" si="114"/>
        <v>494.02279730769237</v>
      </c>
      <c r="N66" s="195">
        <f t="shared" si="114"/>
        <v>2037.9086105596157</v>
      </c>
      <c r="O66" s="195"/>
      <c r="P66" s="195">
        <f t="shared" si="114"/>
        <v>1095.9477024766152</v>
      </c>
      <c r="Q66" s="195"/>
      <c r="R66" s="195">
        <f t="shared" si="114"/>
        <v>1433.8720740000001</v>
      </c>
      <c r="S66" s="195"/>
      <c r="T66" s="195">
        <f t="shared" si="114"/>
        <v>267.50942916923083</v>
      </c>
      <c r="U66" s="195"/>
      <c r="V66" s="195">
        <f t="shared" si="114"/>
        <v>11757.318006830768</v>
      </c>
      <c r="W66" s="195"/>
      <c r="X66" s="195">
        <f t="shared" si="114"/>
        <v>1082.0779176692308</v>
      </c>
      <c r="Y66" s="195">
        <f t="shared" si="114"/>
        <v>15636.725130145845</v>
      </c>
    </row>
    <row r="67" spans="1:28" x14ac:dyDescent="0.2">
      <c r="A67" s="109"/>
      <c r="B67" s="109"/>
      <c r="C67" s="109"/>
      <c r="D67" s="109"/>
      <c r="E67" s="109"/>
      <c r="F67" s="109"/>
      <c r="G67" s="109"/>
      <c r="H67" s="109"/>
      <c r="I67" s="109"/>
      <c r="J67" s="109"/>
      <c r="K67" s="109"/>
      <c r="L67" s="109"/>
      <c r="M67" s="109"/>
      <c r="N67" s="109"/>
      <c r="O67" s="109"/>
      <c r="P67" s="109"/>
      <c r="Q67" s="109"/>
      <c r="R67" s="109"/>
      <c r="S67" s="109"/>
      <c r="T67" s="109"/>
      <c r="U67" s="109"/>
      <c r="V67" s="109"/>
      <c r="W67" s="109"/>
      <c r="X67" s="109"/>
      <c r="Y67" s="109"/>
    </row>
    <row r="68" spans="1:28" ht="46.15" customHeight="1" x14ac:dyDescent="0.25">
      <c r="A68" s="198" t="s">
        <v>765</v>
      </c>
      <c r="B68" s="199"/>
      <c r="C68" s="199"/>
      <c r="D68" s="199"/>
      <c r="E68" s="199"/>
      <c r="F68" s="199"/>
      <c r="G68" s="199"/>
      <c r="H68" s="199"/>
      <c r="I68" s="199"/>
      <c r="J68" s="199"/>
      <c r="K68" s="199"/>
      <c r="L68" s="199"/>
      <c r="M68" s="199"/>
      <c r="N68" s="199"/>
      <c r="O68" s="199"/>
      <c r="P68" s="199"/>
      <c r="Q68" s="199"/>
      <c r="R68" s="200"/>
      <c r="S68" s="200"/>
      <c r="T68" s="200"/>
      <c r="U68" s="200"/>
      <c r="V68" s="200"/>
      <c r="W68" s="200"/>
      <c r="X68" s="200"/>
      <c r="Y68" s="200"/>
    </row>
    <row r="69" spans="1:28" ht="15" x14ac:dyDescent="0.25">
      <c r="A69" s="201"/>
      <c r="B69" s="202"/>
      <c r="C69" s="202"/>
      <c r="D69" s="202"/>
      <c r="E69" s="202"/>
      <c r="F69" s="202"/>
      <c r="G69" s="202"/>
      <c r="H69" s="202"/>
      <c r="I69" s="202"/>
      <c r="J69" s="202"/>
      <c r="K69" s="202"/>
      <c r="L69" s="202"/>
      <c r="M69" s="202"/>
      <c r="N69" s="202"/>
      <c r="O69" s="202"/>
      <c r="P69" s="202"/>
      <c r="Q69" s="202"/>
      <c r="R69" s="202"/>
      <c r="S69" s="202"/>
      <c r="T69" s="202"/>
      <c r="U69" s="202"/>
      <c r="V69" s="202"/>
      <c r="W69" s="202"/>
      <c r="X69" s="202"/>
      <c r="Y69" s="202"/>
    </row>
    <row r="70" spans="1:28" ht="41.25" x14ac:dyDescent="0.2">
      <c r="A70" s="155" t="s">
        <v>3</v>
      </c>
      <c r="B70" s="182" t="s">
        <v>74</v>
      </c>
      <c r="C70" s="182" t="s">
        <v>73</v>
      </c>
      <c r="D70" s="182" t="s">
        <v>1</v>
      </c>
      <c r="E70" s="182" t="s">
        <v>1</v>
      </c>
      <c r="F70" s="182" t="s">
        <v>183</v>
      </c>
      <c r="G70" s="182" t="s">
        <v>2</v>
      </c>
      <c r="H70" s="182" t="s">
        <v>182</v>
      </c>
      <c r="I70" s="184" t="s">
        <v>527</v>
      </c>
      <c r="J70" s="182" t="s">
        <v>198</v>
      </c>
      <c r="K70" s="182" t="s">
        <v>196</v>
      </c>
      <c r="L70" s="182" t="s">
        <v>199</v>
      </c>
      <c r="M70" s="182" t="s">
        <v>197</v>
      </c>
      <c r="N70" s="156" t="s">
        <v>560</v>
      </c>
      <c r="O70" s="182" t="s">
        <v>233</v>
      </c>
      <c r="P70" s="182" t="s">
        <v>222</v>
      </c>
      <c r="Q70" s="182" t="s">
        <v>234</v>
      </c>
      <c r="R70" s="182" t="s">
        <v>223</v>
      </c>
      <c r="S70" s="182" t="s">
        <v>235</v>
      </c>
      <c r="T70" s="182" t="s">
        <v>224</v>
      </c>
      <c r="U70" s="183" t="s">
        <v>641</v>
      </c>
      <c r="V70" s="183" t="s">
        <v>642</v>
      </c>
      <c r="W70" s="182" t="s">
        <v>376</v>
      </c>
      <c r="X70" s="182" t="s">
        <v>377</v>
      </c>
      <c r="Y70" s="156" t="s">
        <v>649</v>
      </c>
    </row>
    <row r="71" spans="1:28" x14ac:dyDescent="0.2">
      <c r="A71" s="155" t="s">
        <v>195</v>
      </c>
      <c r="B71" s="155" t="s">
        <v>4</v>
      </c>
      <c r="C71" s="155" t="s">
        <v>5</v>
      </c>
      <c r="D71" s="155" t="s">
        <v>6</v>
      </c>
      <c r="E71" s="155" t="s">
        <v>566</v>
      </c>
      <c r="F71" s="155" t="s">
        <v>7</v>
      </c>
      <c r="G71" s="155" t="s">
        <v>8</v>
      </c>
      <c r="H71" s="155" t="s">
        <v>9</v>
      </c>
      <c r="I71" s="155" t="s">
        <v>4</v>
      </c>
      <c r="J71" s="155" t="s">
        <v>200</v>
      </c>
      <c r="K71" s="155" t="s">
        <v>526</v>
      </c>
      <c r="L71" s="155" t="s">
        <v>200</v>
      </c>
      <c r="M71" s="155" t="s">
        <v>526</v>
      </c>
      <c r="N71" s="157" t="s">
        <v>4</v>
      </c>
      <c r="O71" s="155" t="s">
        <v>200</v>
      </c>
      <c r="P71" s="155" t="s">
        <v>526</v>
      </c>
      <c r="Q71" s="155" t="s">
        <v>200</v>
      </c>
      <c r="R71" s="155" t="s">
        <v>526</v>
      </c>
      <c r="S71" s="155" t="s">
        <v>200</v>
      </c>
      <c r="T71" s="155" t="s">
        <v>526</v>
      </c>
      <c r="U71" s="151" t="s">
        <v>200</v>
      </c>
      <c r="V71" s="155" t="s">
        <v>526</v>
      </c>
      <c r="W71" s="155" t="s">
        <v>200</v>
      </c>
      <c r="X71" s="155" t="s">
        <v>526</v>
      </c>
      <c r="Y71" s="157" t="s">
        <v>526</v>
      </c>
    </row>
    <row r="72" spans="1:28" x14ac:dyDescent="0.2">
      <c r="A72" s="158" t="s">
        <v>72</v>
      </c>
      <c r="B72" s="48">
        <v>0</v>
      </c>
      <c r="C72" s="159">
        <v>45.5</v>
      </c>
      <c r="D72" s="159">
        <f>B72*C72/1000</f>
        <v>0</v>
      </c>
      <c r="E72" s="160">
        <f>C72*B72</f>
        <v>0</v>
      </c>
      <c r="F72" s="159">
        <v>17.73</v>
      </c>
      <c r="G72" s="159">
        <v>0.995</v>
      </c>
      <c r="H72" s="159">
        <f t="shared" ref="H72:H90" si="115">44/12</f>
        <v>3.6666666666666665</v>
      </c>
      <c r="I72" s="159">
        <f>D72*F72*G72*H72</f>
        <v>0</v>
      </c>
      <c r="J72" s="159">
        <f>'Kütteväärtused CO2 CH4 N2O EU'!$B$86</f>
        <v>5</v>
      </c>
      <c r="K72" s="161">
        <f>D72*J72</f>
        <v>0</v>
      </c>
      <c r="L72" s="161">
        <v>0.1</v>
      </c>
      <c r="M72" s="161">
        <f>D72*L72</f>
        <v>0</v>
      </c>
      <c r="N72" s="161">
        <f t="shared" ref="N72:N84" si="116">SUM(I72+K72/1000*$J$141+M72/1000*$K$141)</f>
        <v>0</v>
      </c>
      <c r="O72" s="162">
        <f>AVERAGE('Heited suured kütteseamed EU'!$J$118,'Heited suured kütteseamed EU'!$J$176)</f>
        <v>35.299999999999997</v>
      </c>
      <c r="P72" s="161">
        <f>$D72*O72</f>
        <v>0</v>
      </c>
      <c r="Q72" s="162">
        <f>AVERAGE('Heited suured kütteseamed EU'!$J$116,'Heited suured kütteseamed EU'!$J$174)</f>
        <v>418.1</v>
      </c>
      <c r="R72" s="161">
        <f>$D72*Q72</f>
        <v>0</v>
      </c>
      <c r="S72" s="162">
        <f>AVERAGE('Heited suured kütteseamed EU'!$J$117,'Heited suured kütteseamed EU'!$J$175)</f>
        <v>6.1000000000000005</v>
      </c>
      <c r="T72" s="161">
        <f>$D72*S72</f>
        <v>0</v>
      </c>
      <c r="U72" s="159">
        <f>'Heited suured kütteseamed EU'!$J$143</f>
        <v>0.28100000000000003</v>
      </c>
      <c r="V72" s="161">
        <f>$D72*U72</f>
        <v>0</v>
      </c>
      <c r="W72" s="162">
        <f>AVERAGE('Heited suured kütteseamed EU'!$J$122,'Heited suured kütteseamed EU'!$J$180)</f>
        <v>15.85</v>
      </c>
      <c r="X72" s="161">
        <f>$D72*W72</f>
        <v>0</v>
      </c>
      <c r="Y72" s="161">
        <f>SUM(P72,R72,T72,V72,X72)</f>
        <v>0</v>
      </c>
    </row>
    <row r="73" spans="1:28" x14ac:dyDescent="0.2">
      <c r="A73" s="164" t="s">
        <v>11</v>
      </c>
      <c r="B73" s="49">
        <v>0</v>
      </c>
      <c r="C73" s="161">
        <v>22</v>
      </c>
      <c r="D73" s="161">
        <f t="shared" ref="D73:D81" si="117">B73*C73/1000</f>
        <v>0</v>
      </c>
      <c r="E73" s="160">
        <f t="shared" ref="E73:E90" si="118">C73*B73</f>
        <v>0</v>
      </c>
      <c r="F73" s="161">
        <v>25.74</v>
      </c>
      <c r="G73" s="161">
        <v>0.99</v>
      </c>
      <c r="H73" s="161">
        <f t="shared" si="115"/>
        <v>3.6666666666666665</v>
      </c>
      <c r="I73" s="161">
        <f>D73*F73*G73*H73</f>
        <v>0</v>
      </c>
      <c r="J73" s="161">
        <f>'Kütteväärtused CO2 CH4 N2O EU'!$B$89</f>
        <v>300</v>
      </c>
      <c r="K73" s="161">
        <f t="shared" ref="K73:K88" si="119">D73*J73</f>
        <v>0</v>
      </c>
      <c r="L73" s="161">
        <f>'Kütteväärtused CO2 CH4 N2O EU'!$J$16</f>
        <v>1.5</v>
      </c>
      <c r="M73" s="161">
        <f t="shared" ref="M73:M88" si="120">D73*L73</f>
        <v>0</v>
      </c>
      <c r="N73" s="161">
        <f t="shared" si="116"/>
        <v>0</v>
      </c>
      <c r="O73" s="162">
        <f>AVERAGE('Heited suured kütteseamed EU'!$J$97,'Heited suured kütteseamed EU'!$J$188)</f>
        <v>199.42</v>
      </c>
      <c r="P73" s="161">
        <f>$D73*O73</f>
        <v>0</v>
      </c>
      <c r="Q73" s="162">
        <f>AVERAGE('Heited suured kütteseamed EU'!$J$93,'Heited suured kütteseamed EU'!$J$185)</f>
        <v>5.25</v>
      </c>
      <c r="R73" s="161">
        <f t="shared" ref="R73" si="121">$D73*Q73</f>
        <v>0</v>
      </c>
      <c r="S73" s="162">
        <f>AVERAGE('Heited suured kütteseamed EU'!$J$96,'Heited suured kütteseamed EU'!$J$187)</f>
        <v>0.375</v>
      </c>
      <c r="T73" s="161">
        <f t="shared" ref="T73:T84" si="122">$D73*S73</f>
        <v>0</v>
      </c>
      <c r="U73" s="159">
        <f>AVERAGE('Heited suured kütteseamed EU'!$J$161,'Heited suured kütteseamed EU'!$J$174)</f>
        <v>820</v>
      </c>
      <c r="V73" s="161">
        <f t="shared" ref="V73" si="123">$D73*U73</f>
        <v>0</v>
      </c>
      <c r="W73" s="162">
        <f>AVERAGE('Heited suured kütteseamed EU'!$J$103,'Heited suured kütteseamed EU'!$J$193)</f>
        <v>19.558</v>
      </c>
      <c r="X73" s="161">
        <f t="shared" ref="X73:X75" si="124">$D73*W73</f>
        <v>0</v>
      </c>
      <c r="Y73" s="161">
        <f t="shared" ref="Y73:Y99" si="125">SUM(P73,R73,T73,V73,X73)</f>
        <v>0</v>
      </c>
    </row>
    <row r="74" spans="1:28" x14ac:dyDescent="0.2">
      <c r="A74" s="164" t="s">
        <v>12</v>
      </c>
      <c r="B74" s="49">
        <v>0</v>
      </c>
      <c r="C74" s="161">
        <v>42.5</v>
      </c>
      <c r="D74" s="161">
        <f t="shared" si="117"/>
        <v>0</v>
      </c>
      <c r="E74" s="160">
        <f t="shared" si="118"/>
        <v>0</v>
      </c>
      <c r="F74" s="161">
        <v>20.260000000000002</v>
      </c>
      <c r="G74" s="161">
        <v>0.99</v>
      </c>
      <c r="H74" s="161">
        <f t="shared" si="115"/>
        <v>3.6666666666666665</v>
      </c>
      <c r="I74" s="161">
        <f t="shared" ref="I74:I81" si="126">D74*F74*G74*H74</f>
        <v>0</v>
      </c>
      <c r="J74" s="161">
        <f>'Kütteväärtused CO2 CH4 N2O EU'!$B$85</f>
        <v>10</v>
      </c>
      <c r="K74" s="161">
        <f t="shared" si="119"/>
        <v>0</v>
      </c>
      <c r="L74" s="161">
        <v>0.6</v>
      </c>
      <c r="M74" s="161">
        <f t="shared" si="120"/>
        <v>0</v>
      </c>
      <c r="N74" s="161">
        <f t="shared" si="116"/>
        <v>0</v>
      </c>
      <c r="O74" s="162">
        <f>'Heited suured kütteseamed EU'!$J$165</f>
        <v>37</v>
      </c>
      <c r="P74" s="161">
        <f t="shared" ref="P74" si="127">$D74*O74</f>
        <v>0</v>
      </c>
      <c r="Q74" s="162">
        <f>'Heited suured kütteseamed EU'!$J$163</f>
        <v>2.2000000000000002</v>
      </c>
      <c r="R74" s="161">
        <f t="shared" ref="R74" si="128">$D74*Q74</f>
        <v>0</v>
      </c>
      <c r="S74" s="162">
        <f>'Heited suured kütteseamed EU'!$J$164</f>
        <v>0.74</v>
      </c>
      <c r="T74" s="161">
        <f t="shared" si="122"/>
        <v>0</v>
      </c>
      <c r="U74" s="159">
        <f>AVERAGE('Heited suured kütteseamed EU'!$J$100,'Heited suured kütteseamed EU'!$J$113,'Heited suured kütteseamed EU'!$J$121)</f>
        <v>46.5</v>
      </c>
      <c r="V74" s="161">
        <f t="shared" ref="V74" si="129">$D74*U74</f>
        <v>0</v>
      </c>
      <c r="W74" s="162">
        <f>'Heited suured kütteseamed EU'!$J$169</f>
        <v>1</v>
      </c>
      <c r="X74" s="161">
        <f t="shared" si="124"/>
        <v>0</v>
      </c>
      <c r="Y74" s="161">
        <f t="shared" si="125"/>
        <v>0</v>
      </c>
      <c r="Z74" s="33"/>
      <c r="AA74" s="33"/>
      <c r="AB74" s="18"/>
    </row>
    <row r="75" spans="1:28" x14ac:dyDescent="0.2">
      <c r="A75" s="164" t="s">
        <v>13</v>
      </c>
      <c r="B75" s="49">
        <v>0</v>
      </c>
      <c r="C75" s="161">
        <v>40.15</v>
      </c>
      <c r="D75" s="161">
        <f t="shared" si="117"/>
        <v>0</v>
      </c>
      <c r="E75" s="160">
        <f t="shared" si="118"/>
        <v>0</v>
      </c>
      <c r="F75" s="161">
        <v>20.92</v>
      </c>
      <c r="G75" s="161">
        <v>0.99</v>
      </c>
      <c r="H75" s="161">
        <f t="shared" si="115"/>
        <v>3.6666666666666665</v>
      </c>
      <c r="I75" s="161">
        <f t="shared" si="126"/>
        <v>0</v>
      </c>
      <c r="J75" s="161">
        <f>'Kütteväärtused CO2 CH4 N2O EU'!$B$85</f>
        <v>10</v>
      </c>
      <c r="K75" s="161">
        <f t="shared" si="119"/>
        <v>0</v>
      </c>
      <c r="L75" s="161">
        <v>0.6</v>
      </c>
      <c r="M75" s="161">
        <f t="shared" si="120"/>
        <v>0</v>
      </c>
      <c r="N75" s="161">
        <f t="shared" si="116"/>
        <v>0</v>
      </c>
      <c r="O75" s="162">
        <f>'Heited suured kütteseamed EU'!$J$197</f>
        <v>89</v>
      </c>
      <c r="P75" s="161">
        <f t="shared" ref="P75" si="130">$D75*O75</f>
        <v>0</v>
      </c>
      <c r="Q75" s="162">
        <f>'Heited suured kütteseamed EU'!$J$195</f>
        <v>2.6</v>
      </c>
      <c r="R75" s="161">
        <f t="shared" ref="R75" si="131">$D75*Q75</f>
        <v>0</v>
      </c>
      <c r="S75" s="162">
        <f>'Heited suured kütteseamed EU'!$J$196</f>
        <v>89</v>
      </c>
      <c r="T75" s="161">
        <f t="shared" si="122"/>
        <v>0</v>
      </c>
      <c r="U75" s="159">
        <f>AVERAGE('Heited suured kütteseamed EU'!$J$161,'Heited suured kütteseamed EU'!$J$174)</f>
        <v>820</v>
      </c>
      <c r="V75" s="161">
        <f t="shared" ref="V75" si="132">$D75*U75</f>
        <v>0</v>
      </c>
      <c r="W75" s="162">
        <f>'Heited suured kütteseamed EU'!$J$201</f>
        <v>0.89</v>
      </c>
      <c r="X75" s="161">
        <f t="shared" si="124"/>
        <v>0</v>
      </c>
      <c r="Y75" s="161">
        <f t="shared" si="125"/>
        <v>0</v>
      </c>
    </row>
    <row r="76" spans="1:28" x14ac:dyDescent="0.2">
      <c r="A76" s="164" t="s">
        <v>14</v>
      </c>
      <c r="B76" s="49">
        <v>0</v>
      </c>
      <c r="C76" s="161">
        <v>8.16</v>
      </c>
      <c r="D76" s="161">
        <f t="shared" si="117"/>
        <v>0</v>
      </c>
      <c r="E76" s="160">
        <f>C76*B76</f>
        <v>0</v>
      </c>
      <c r="F76" s="161">
        <f>AVERAGE(26.42,27.25)</f>
        <v>26.835000000000001</v>
      </c>
      <c r="G76" s="161">
        <v>0.99</v>
      </c>
      <c r="H76" s="161">
        <f t="shared" si="115"/>
        <v>3.6666666666666665</v>
      </c>
      <c r="I76" s="161">
        <f t="shared" si="126"/>
        <v>0</v>
      </c>
      <c r="J76" s="161">
        <f>'Kütteväärtused CO2 CH4 N2O EU'!$B$91</f>
        <v>300</v>
      </c>
      <c r="K76" s="161">
        <f t="shared" si="119"/>
        <v>0</v>
      </c>
      <c r="L76" s="161">
        <v>0</v>
      </c>
      <c r="M76" s="161">
        <f t="shared" si="120"/>
        <v>0</v>
      </c>
      <c r="N76" s="161">
        <f t="shared" si="116"/>
        <v>0</v>
      </c>
      <c r="O76" s="162">
        <f>'Kütteväärtused CO2 CH4 N2O EU'!$L$53</f>
        <v>79.02</v>
      </c>
      <c r="P76" s="161">
        <f t="shared" ref="P76" si="133">$D76*O76</f>
        <v>0</v>
      </c>
      <c r="Q76" s="162">
        <f>'Kütteväärtused CO2 CH4 N2O EU'!$L$63</f>
        <v>0.88</v>
      </c>
      <c r="R76" s="161">
        <f t="shared" ref="R76" si="134">$D76*Q76</f>
        <v>0</v>
      </c>
      <c r="S76" s="162">
        <f>'Kütteväärtused CO2 CH4 N2O EU'!$G$68</f>
        <v>0</v>
      </c>
      <c r="T76" s="161">
        <f t="shared" si="122"/>
        <v>0</v>
      </c>
      <c r="U76" s="159">
        <f>AVERAGE('Heited suured kütteseamed EU'!$J$161,'Heited suured kütteseamed EU'!$J$174)</f>
        <v>820</v>
      </c>
      <c r="V76" s="161">
        <f>$D76*U76</f>
        <v>0</v>
      </c>
      <c r="W76" s="162">
        <f>AVERAGE('Heited suured kütteseamed EU'!$J$161,'Heited suured kütteseamed EU'!$J$193)</f>
        <v>429.5</v>
      </c>
      <c r="X76" s="161">
        <f>$D76*W76</f>
        <v>0</v>
      </c>
      <c r="Y76" s="161">
        <f t="shared" si="125"/>
        <v>0</v>
      </c>
    </row>
    <row r="77" spans="1:28" x14ac:dyDescent="0.2">
      <c r="A77" s="164" t="s">
        <v>80</v>
      </c>
      <c r="B77" s="49">
        <v>324.75</v>
      </c>
      <c r="C77" s="161">
        <v>39.22</v>
      </c>
      <c r="D77" s="161">
        <f>B77*C77/1000</f>
        <v>12.736694999999999</v>
      </c>
      <c r="E77" s="160">
        <f>C77*B77</f>
        <v>12736.695</v>
      </c>
      <c r="F77" s="161">
        <v>21.1</v>
      </c>
      <c r="G77" s="161">
        <v>0.99</v>
      </c>
      <c r="H77" s="161">
        <f t="shared" si="115"/>
        <v>3.6666666666666665</v>
      </c>
      <c r="I77" s="161">
        <f t="shared" si="126"/>
        <v>975.54168013499998</v>
      </c>
      <c r="J77" s="161">
        <f>'Kütteväärtused CO2 CH4 N2O EU'!$B$85</f>
        <v>10</v>
      </c>
      <c r="K77" s="161">
        <f t="shared" si="119"/>
        <v>127.36694999999999</v>
      </c>
      <c r="L77" s="161">
        <v>0.6</v>
      </c>
      <c r="M77" s="161">
        <f t="shared" si="120"/>
        <v>7.6420169999999992</v>
      </c>
      <c r="N77" s="161">
        <f t="shared" si="116"/>
        <v>981.00317495100001</v>
      </c>
      <c r="O77" s="162">
        <f>'Kütteväärtused CO2 CH4 N2O EU'!$L$53</f>
        <v>79.02</v>
      </c>
      <c r="P77" s="161">
        <f t="shared" ref="P77" si="135">$D77*O77</f>
        <v>1006.4536388999999</v>
      </c>
      <c r="Q77" s="162">
        <f>'Kütteväärtused CO2 CH4 N2O EU'!$L$63</f>
        <v>0.88</v>
      </c>
      <c r="R77" s="161">
        <f t="shared" ref="R77" si="136">$D77*Q77</f>
        <v>11.208291599999999</v>
      </c>
      <c r="S77" s="162">
        <f>'Kütteväärtused CO2 CH4 N2O EU'!$G$68</f>
        <v>0</v>
      </c>
      <c r="T77" s="161">
        <f t="shared" si="122"/>
        <v>0</v>
      </c>
      <c r="U77" s="159">
        <f>AVERAGE('Heited suured kütteseamed EU'!$J$161,'Heited suured kütteseamed EU'!$J$174)</f>
        <v>820</v>
      </c>
      <c r="V77" s="161">
        <f t="shared" ref="V77" si="137">$D77*U77</f>
        <v>10444.089899999999</v>
      </c>
      <c r="W77" s="170">
        <f>'[3]Heited väiksed kütteseadmed EU'!$J$84</f>
        <v>1.9</v>
      </c>
      <c r="X77" s="161">
        <f t="shared" ref="X77:X85" si="138">$D77*W77</f>
        <v>24.199720499999998</v>
      </c>
      <c r="Y77" s="161">
        <f t="shared" si="125"/>
        <v>11485.951551</v>
      </c>
    </row>
    <row r="78" spans="1:28" x14ac:dyDescent="0.2">
      <c r="A78" s="164" t="s">
        <v>79</v>
      </c>
      <c r="B78" s="49">
        <v>0</v>
      </c>
      <c r="C78" s="161">
        <v>42.3</v>
      </c>
      <c r="D78" s="161">
        <f t="shared" si="117"/>
        <v>0</v>
      </c>
      <c r="E78" s="160">
        <f t="shared" si="118"/>
        <v>0</v>
      </c>
      <c r="F78" s="161">
        <v>20.2</v>
      </c>
      <c r="G78" s="161">
        <v>0.99</v>
      </c>
      <c r="H78" s="161">
        <f t="shared" si="115"/>
        <v>3.6666666666666665</v>
      </c>
      <c r="I78" s="161">
        <f t="shared" si="126"/>
        <v>0</v>
      </c>
      <c r="J78" s="161">
        <f>'Kütteväärtused CO2 CH4 N2O EU'!$B$85</f>
        <v>10</v>
      </c>
      <c r="K78" s="161">
        <f t="shared" si="119"/>
        <v>0</v>
      </c>
      <c r="L78" s="161">
        <v>0.6</v>
      </c>
      <c r="M78" s="161">
        <f t="shared" si="120"/>
        <v>0</v>
      </c>
      <c r="N78" s="161">
        <f t="shared" si="116"/>
        <v>0</v>
      </c>
      <c r="O78" s="162">
        <f>'Kütteväärtused CO2 CH4 N2O EU'!$L$53</f>
        <v>79.02</v>
      </c>
      <c r="P78" s="161">
        <f t="shared" ref="P78" si="139">$D78*O78</f>
        <v>0</v>
      </c>
      <c r="Q78" s="162">
        <f>'Kütteväärtused CO2 CH4 N2O EU'!$L$63</f>
        <v>0.88</v>
      </c>
      <c r="R78" s="161">
        <f>$D78*Q78</f>
        <v>0</v>
      </c>
      <c r="S78" s="162">
        <f>'Kütteväärtused CO2 CH4 N2O EU'!$G$68</f>
        <v>0</v>
      </c>
      <c r="T78" s="161">
        <f t="shared" si="122"/>
        <v>0</v>
      </c>
      <c r="U78" s="159">
        <f>AVERAGE('Heited suured kütteseamed EU'!$J$161,'Heited suured kütteseamed EU'!$J$174)</f>
        <v>820</v>
      </c>
      <c r="V78" s="161">
        <f t="shared" ref="V78" si="140">$D78*U78</f>
        <v>0</v>
      </c>
      <c r="W78" s="170">
        <f>'[3]Heited väiksed kütteseadmed EU'!$J$84</f>
        <v>1.9</v>
      </c>
      <c r="X78" s="161">
        <f t="shared" si="138"/>
        <v>0</v>
      </c>
      <c r="Y78" s="161">
        <f t="shared" si="125"/>
        <v>0</v>
      </c>
    </row>
    <row r="79" spans="1:28" x14ac:dyDescent="0.2">
      <c r="A79" s="164" t="s">
        <v>81</v>
      </c>
      <c r="B79" s="49">
        <v>0</v>
      </c>
      <c r="C79" s="161">
        <v>42.3</v>
      </c>
      <c r="D79" s="161">
        <f t="shared" si="117"/>
        <v>0</v>
      </c>
      <c r="E79" s="160">
        <f t="shared" si="118"/>
        <v>0</v>
      </c>
      <c r="F79" s="161">
        <v>19.87</v>
      </c>
      <c r="G79" s="161">
        <v>0.99</v>
      </c>
      <c r="H79" s="161">
        <f t="shared" si="115"/>
        <v>3.6666666666666665</v>
      </c>
      <c r="I79" s="161">
        <f t="shared" si="126"/>
        <v>0</v>
      </c>
      <c r="J79" s="161">
        <f>'Kütteväärtused CO2 CH4 N2O EU'!$B$85</f>
        <v>10</v>
      </c>
      <c r="K79" s="161">
        <f t="shared" si="119"/>
        <v>0</v>
      </c>
      <c r="L79" s="161">
        <v>0.6</v>
      </c>
      <c r="M79" s="161">
        <f t="shared" si="120"/>
        <v>0</v>
      </c>
      <c r="N79" s="161">
        <f t="shared" si="116"/>
        <v>0</v>
      </c>
      <c r="O79" s="162">
        <f>'Kütteväärtused CO2 CH4 N2O EU'!$L$50</f>
        <v>250</v>
      </c>
      <c r="P79" s="161">
        <f t="shared" ref="P79" si="141">$D79*O79</f>
        <v>0</v>
      </c>
      <c r="Q79" s="162">
        <f>'Heited suured kütteseamed EU'!$J$195</f>
        <v>2.6</v>
      </c>
      <c r="R79" s="161">
        <f t="shared" ref="R79" si="142">$D79*Q79</f>
        <v>0</v>
      </c>
      <c r="S79" s="162">
        <f>'Heited suured kütteseamed EU'!$J$196</f>
        <v>89</v>
      </c>
      <c r="T79" s="161">
        <f t="shared" si="122"/>
        <v>0</v>
      </c>
      <c r="U79" s="159">
        <f>'Heited suured kütteseamed EU'!$J$182</f>
        <v>495</v>
      </c>
      <c r="V79" s="161">
        <f t="shared" ref="V79" si="143">$D79*U79</f>
        <v>0</v>
      </c>
      <c r="W79" s="162">
        <f>'Heited suured kütteseamed EU'!$J$201</f>
        <v>0.89</v>
      </c>
      <c r="X79" s="161">
        <f t="shared" si="138"/>
        <v>0</v>
      </c>
      <c r="Y79" s="161">
        <f t="shared" si="125"/>
        <v>0</v>
      </c>
    </row>
    <row r="80" spans="1:28" x14ac:dyDescent="0.2">
      <c r="A80" s="164" t="s">
        <v>249</v>
      </c>
      <c r="B80" s="49">
        <v>0</v>
      </c>
      <c r="C80" s="161">
        <v>28.5</v>
      </c>
      <c r="D80" s="161">
        <f t="shared" si="117"/>
        <v>0</v>
      </c>
      <c r="E80" s="160">
        <f t="shared" si="118"/>
        <v>0</v>
      </c>
      <c r="F80" s="161">
        <v>29.02</v>
      </c>
      <c r="G80" s="161">
        <v>0.99</v>
      </c>
      <c r="H80" s="161">
        <f t="shared" si="115"/>
        <v>3.6666666666666665</v>
      </c>
      <c r="I80" s="161">
        <f t="shared" si="126"/>
        <v>0</v>
      </c>
      <c r="J80" s="161">
        <f>'Kütteväärtused CO2 CH4 N2O EU'!$B$89</f>
        <v>300</v>
      </c>
      <c r="K80" s="161">
        <f t="shared" si="119"/>
        <v>0</v>
      </c>
      <c r="L80" s="161">
        <v>1.5</v>
      </c>
      <c r="M80" s="161">
        <f t="shared" si="120"/>
        <v>0</v>
      </c>
      <c r="N80" s="161">
        <f t="shared" si="116"/>
        <v>0</v>
      </c>
      <c r="O80" s="162">
        <f>AVERAGE('Heited suured kütteseamed EU'!$J$97,'Heited suured kütteseamed EU'!$J$188)</f>
        <v>199.42</v>
      </c>
      <c r="P80" s="161">
        <f t="shared" ref="P80:P81" si="144">$D80*O80</f>
        <v>0</v>
      </c>
      <c r="Q80" s="162">
        <f>AVERAGE('Heited suured kütteseamed EU'!$J$93,'Heited suured kütteseamed EU'!$J$185)</f>
        <v>5.25</v>
      </c>
      <c r="R80" s="161">
        <f t="shared" ref="R80:R81" si="145">$D80*Q80</f>
        <v>0</v>
      </c>
      <c r="S80" s="162">
        <f>AVERAGE('Heited suured kütteseamed EU'!$J$96,'Heited suured kütteseamed EU'!$J$187)</f>
        <v>0.375</v>
      </c>
      <c r="T80" s="161">
        <f t="shared" si="122"/>
        <v>0</v>
      </c>
      <c r="U80" s="159">
        <f>AVERAGE('Heited suured kütteseamed EU'!$J$79,'Heited suured kütteseamed EU'!$J$92)</f>
        <v>820</v>
      </c>
      <c r="V80" s="161">
        <f t="shared" ref="V80:V81" si="146">$D80*U80</f>
        <v>0</v>
      </c>
      <c r="W80" s="162">
        <f>AVERAGE('Heited suured kütteseamed EU'!$J$103,'Heited suured kütteseamed EU'!$J$193)</f>
        <v>19.558</v>
      </c>
      <c r="X80" s="161">
        <f t="shared" si="138"/>
        <v>0</v>
      </c>
      <c r="Y80" s="161">
        <f t="shared" si="125"/>
        <v>0</v>
      </c>
    </row>
    <row r="81" spans="1:25" x14ac:dyDescent="0.2">
      <c r="A81" s="164" t="s">
        <v>82</v>
      </c>
      <c r="B81" s="49">
        <v>0</v>
      </c>
      <c r="C81" s="161">
        <v>16</v>
      </c>
      <c r="D81" s="161">
        <f t="shared" si="117"/>
        <v>0</v>
      </c>
      <c r="E81" s="160">
        <f t="shared" si="118"/>
        <v>0</v>
      </c>
      <c r="F81" s="161">
        <v>20.18</v>
      </c>
      <c r="G81" s="161">
        <v>0.99</v>
      </c>
      <c r="H81" s="161">
        <f t="shared" si="115"/>
        <v>3.6666666666666665</v>
      </c>
      <c r="I81" s="161">
        <f t="shared" si="126"/>
        <v>0</v>
      </c>
      <c r="J81" s="161">
        <f>'Kütteväärtused CO2 CH4 N2O EU'!$B$85</f>
        <v>10</v>
      </c>
      <c r="K81" s="161">
        <f t="shared" si="119"/>
        <v>0</v>
      </c>
      <c r="L81" s="161">
        <f>'Kütteväärtused CO2 CH4 N2O EU'!$J$13</f>
        <v>0.6</v>
      </c>
      <c r="M81" s="161">
        <f t="shared" si="120"/>
        <v>0</v>
      </c>
      <c r="N81" s="161">
        <f t="shared" si="116"/>
        <v>0</v>
      </c>
      <c r="O81" s="162">
        <f>'Heited suured kütteseamed EU'!$J$165</f>
        <v>37</v>
      </c>
      <c r="P81" s="161">
        <f t="shared" si="144"/>
        <v>0</v>
      </c>
      <c r="Q81" s="162">
        <f>'Heited suured kütteseamed EU'!$J$163</f>
        <v>2.2000000000000002</v>
      </c>
      <c r="R81" s="161">
        <f t="shared" si="145"/>
        <v>0</v>
      </c>
      <c r="S81" s="162">
        <f>'Heited suured kütteseamed EU'!$J$164</f>
        <v>0.74</v>
      </c>
      <c r="T81" s="161">
        <f t="shared" ref="T81" si="147">$D81*S81</f>
        <v>0</v>
      </c>
      <c r="U81" s="159">
        <f>AVERAGE('Heited suured kütteseamed EU'!$J$229)</f>
        <v>495</v>
      </c>
      <c r="V81" s="161">
        <f t="shared" si="146"/>
        <v>0</v>
      </c>
      <c r="W81" s="162">
        <f>'Heited suured kütteseamed EU'!$J$169</f>
        <v>1</v>
      </c>
      <c r="X81" s="161">
        <f t="shared" si="138"/>
        <v>0</v>
      </c>
      <c r="Y81" s="161">
        <f t="shared" si="125"/>
        <v>0</v>
      </c>
    </row>
    <row r="82" spans="1:25" x14ac:dyDescent="0.2">
      <c r="A82" s="164" t="s">
        <v>781</v>
      </c>
      <c r="B82" s="49">
        <v>0</v>
      </c>
      <c r="C82" s="161">
        <v>12</v>
      </c>
      <c r="D82" s="161">
        <f>B82*C82/1000</f>
        <v>0</v>
      </c>
      <c r="E82" s="160">
        <f t="shared" si="118"/>
        <v>0</v>
      </c>
      <c r="F82" s="161">
        <v>27.82</v>
      </c>
      <c r="G82" s="161">
        <v>0.99</v>
      </c>
      <c r="H82" s="161">
        <f t="shared" si="115"/>
        <v>3.6666666666666665</v>
      </c>
      <c r="I82" s="161">
        <f>D82*F82*G82*H82</f>
        <v>0</v>
      </c>
      <c r="J82" s="161">
        <f>'Kütteväärtused CO2 CH4 N2O EU'!$B$93</f>
        <v>300</v>
      </c>
      <c r="K82" s="161">
        <f t="shared" si="119"/>
        <v>0</v>
      </c>
      <c r="L82" s="161">
        <v>1.5</v>
      </c>
      <c r="M82" s="161">
        <f t="shared" si="120"/>
        <v>0</v>
      </c>
      <c r="N82" s="161">
        <f t="shared" si="116"/>
        <v>0</v>
      </c>
      <c r="O82" s="162">
        <v>300</v>
      </c>
      <c r="P82" s="161">
        <f t="shared" ref="P82" si="148">$D82*O82</f>
        <v>0</v>
      </c>
      <c r="Q82" s="170">
        <f>AVERAGE('[3]Heited väiksed kütteseadmed EU'!$J$34,'[3]Heited väiksed kütteseadmed EU'!$J$56,'[3]Heited väiksed kütteseadmed EU'!$J$147,'[3]Heited väiksed kütteseadmed EU'!$J$168)</f>
        <v>4696.75</v>
      </c>
      <c r="R82" s="161">
        <f t="shared" ref="R82" si="149">$D82*Q82</f>
        <v>0</v>
      </c>
      <c r="S82" s="162">
        <f>'Kütteväärtused CO2 CH4 N2O EU'!$H$68</f>
        <v>100</v>
      </c>
      <c r="T82" s="161">
        <f t="shared" si="122"/>
        <v>0</v>
      </c>
      <c r="U82" s="159">
        <f>AVERAGE('Heited suured kütteseamed EU'!$J$248)</f>
        <v>10.8</v>
      </c>
      <c r="V82" s="161">
        <f t="shared" ref="V82" si="150">$D82*U82</f>
        <v>0</v>
      </c>
      <c r="W82" s="170">
        <f>AVERAGE('[3]Heited väiksed kütteseadmed EU'!$J$24,'[3]Heited väiksed kütteseadmed EU'!$J$40,'[3]Heited väiksed kütteseadmed EU'!$J$152,'[3]Heited väiksed kütteseadmed EU'!$J$173)</f>
        <v>477.75</v>
      </c>
      <c r="X82" s="161">
        <f t="shared" si="138"/>
        <v>0</v>
      </c>
      <c r="Y82" s="161">
        <f t="shared" si="125"/>
        <v>0</v>
      </c>
    </row>
    <row r="83" spans="1:25" x14ac:dyDescent="0.2">
      <c r="A83" s="164" t="s">
        <v>75</v>
      </c>
      <c r="B83" s="49">
        <v>0</v>
      </c>
      <c r="C83" s="161">
        <v>16</v>
      </c>
      <c r="D83" s="161">
        <f>B83*C83/1000</f>
        <v>0</v>
      </c>
      <c r="E83" s="160">
        <f t="shared" si="118"/>
        <v>0</v>
      </c>
      <c r="F83" s="161">
        <v>26.45</v>
      </c>
      <c r="G83" s="161">
        <v>0.99</v>
      </c>
      <c r="H83" s="161">
        <f>44/12</f>
        <v>3.6666666666666665</v>
      </c>
      <c r="I83" s="161">
        <f t="shared" ref="I83:I88" si="151">D83*F83*G83*H83</f>
        <v>0</v>
      </c>
      <c r="J83" s="161">
        <f>'Kütteväärtused CO2 CH4 N2O EU'!$B$93</f>
        <v>300</v>
      </c>
      <c r="K83" s="161">
        <f t="shared" si="119"/>
        <v>0</v>
      </c>
      <c r="L83" s="161">
        <v>1.5</v>
      </c>
      <c r="M83" s="161">
        <f t="shared" si="120"/>
        <v>0</v>
      </c>
      <c r="N83" s="161">
        <f t="shared" si="116"/>
        <v>0</v>
      </c>
      <c r="O83" s="162">
        <v>300</v>
      </c>
      <c r="P83" s="161">
        <f t="shared" ref="P83" si="152">$D83*O83</f>
        <v>0</v>
      </c>
      <c r="Q83" s="170">
        <f>AVERAGE('[3]Heited väiksed kütteseadmed EU'!$J$34,'[3]Heited väiksed kütteseadmed EU'!$J$56,'[3]Heited väiksed kütteseadmed EU'!$J$147,'[3]Heited väiksed kütteseadmed EU'!$J$168)</f>
        <v>4696.75</v>
      </c>
      <c r="R83" s="161">
        <f t="shared" ref="R83" si="153">$D83*Q83</f>
        <v>0</v>
      </c>
      <c r="S83" s="162">
        <f>'Kütteväärtused CO2 CH4 N2O EU'!$H$68</f>
        <v>100</v>
      </c>
      <c r="T83" s="161">
        <f t="shared" si="122"/>
        <v>0</v>
      </c>
      <c r="U83" s="159">
        <f>AVERAGE('Heited suured kütteseamed EU'!$J$248)</f>
        <v>10.8</v>
      </c>
      <c r="V83" s="161">
        <f t="shared" ref="V83" si="154">$D83*U83</f>
        <v>0</v>
      </c>
      <c r="W83" s="170">
        <f>AVERAGE('[3]Heited väiksed kütteseadmed EU'!$J$24,'[3]Heited väiksed kütteseadmed EU'!$J$40,'[3]Heited väiksed kütteseadmed EU'!$J$152,'[3]Heited väiksed kütteseadmed EU'!$J$173)</f>
        <v>477.75</v>
      </c>
      <c r="X83" s="161">
        <f t="shared" si="138"/>
        <v>0</v>
      </c>
      <c r="Y83" s="161">
        <f t="shared" si="125"/>
        <v>0</v>
      </c>
    </row>
    <row r="84" spans="1:25" x14ac:dyDescent="0.2">
      <c r="A84" s="164" t="s">
        <v>77</v>
      </c>
      <c r="B84" s="49">
        <v>0</v>
      </c>
      <c r="C84" s="161">
        <v>9.6999999999999993</v>
      </c>
      <c r="D84" s="161">
        <f>B84*C84/1000</f>
        <v>0</v>
      </c>
      <c r="E84" s="160">
        <f t="shared" si="118"/>
        <v>0</v>
      </c>
      <c r="F84" s="161">
        <v>28.9</v>
      </c>
      <c r="G84" s="161">
        <v>0.99</v>
      </c>
      <c r="H84" s="161">
        <f>44/12</f>
        <v>3.6666666666666665</v>
      </c>
      <c r="I84" s="161">
        <f t="shared" si="151"/>
        <v>0</v>
      </c>
      <c r="J84" s="161">
        <f>'Kütteväärtused CO2 CH4 N2O EU'!$B$93</f>
        <v>300</v>
      </c>
      <c r="K84" s="161">
        <f t="shared" si="119"/>
        <v>0</v>
      </c>
      <c r="L84" s="161">
        <v>1.5</v>
      </c>
      <c r="M84" s="161">
        <f t="shared" si="120"/>
        <v>0</v>
      </c>
      <c r="N84" s="161">
        <f t="shared" si="116"/>
        <v>0</v>
      </c>
      <c r="O84" s="162">
        <v>300</v>
      </c>
      <c r="P84" s="161">
        <f t="shared" ref="P84:P85" si="155">$D84*O84</f>
        <v>0</v>
      </c>
      <c r="Q84" s="170">
        <f>AVERAGE('[3]Heited väiksed kütteseadmed EU'!$J$34,'[3]Heited väiksed kütteseadmed EU'!$J$56,'[3]Heited väiksed kütteseadmed EU'!$J$147,'[3]Heited väiksed kütteseadmed EU'!$J$168)</f>
        <v>4696.75</v>
      </c>
      <c r="R84" s="161">
        <f t="shared" ref="R84:R85" si="156">$D84*Q84</f>
        <v>0</v>
      </c>
      <c r="S84" s="162">
        <f>'Kütteväärtused CO2 CH4 N2O EU'!$H$68</f>
        <v>100</v>
      </c>
      <c r="T84" s="161">
        <f t="shared" si="122"/>
        <v>0</v>
      </c>
      <c r="U84" s="159">
        <f>AVERAGE('Heited suured kütteseamed EU'!$J$248)</f>
        <v>10.8</v>
      </c>
      <c r="V84" s="161">
        <f t="shared" ref="V84:V85" si="157">$D84*U84</f>
        <v>0</v>
      </c>
      <c r="W84" s="170">
        <f>AVERAGE('[3]Heited väiksed kütteseadmed EU'!$J$24,'[3]Heited väiksed kütteseadmed EU'!$J$40,'[3]Heited väiksed kütteseadmed EU'!$J$152,'[3]Heited väiksed kütteseadmed EU'!$J$173)</f>
        <v>477.75</v>
      </c>
      <c r="X84" s="161">
        <f t="shared" si="138"/>
        <v>0</v>
      </c>
      <c r="Y84" s="161">
        <f t="shared" si="125"/>
        <v>0</v>
      </c>
    </row>
    <row r="85" spans="1:25" x14ac:dyDescent="0.2">
      <c r="A85" s="166" t="s">
        <v>83</v>
      </c>
      <c r="B85" s="49">
        <v>0</v>
      </c>
      <c r="C85" s="161">
        <v>16</v>
      </c>
      <c r="D85" s="161">
        <f t="shared" ref="D85:D88" si="158">B85*C85/1000</f>
        <v>0</v>
      </c>
      <c r="E85" s="160">
        <f t="shared" si="118"/>
        <v>0</v>
      </c>
      <c r="F85" s="161">
        <v>20.18</v>
      </c>
      <c r="G85" s="161">
        <v>0.99</v>
      </c>
      <c r="H85" s="161">
        <f t="shared" si="115"/>
        <v>3.6666666666666665</v>
      </c>
      <c r="I85" s="167">
        <f t="shared" si="151"/>
        <v>0</v>
      </c>
      <c r="J85" s="161">
        <f>'Kütteväärtused CO2 CH4 N2O EU'!$B$85</f>
        <v>10</v>
      </c>
      <c r="K85" s="161">
        <f t="shared" si="119"/>
        <v>0</v>
      </c>
      <c r="L85" s="161">
        <f>'Kütteväärtused CO2 CH4 N2O EU'!$J$13</f>
        <v>0.6</v>
      </c>
      <c r="M85" s="161">
        <f t="shared" si="120"/>
        <v>0</v>
      </c>
      <c r="N85" s="167">
        <f t="shared" ref="N85:N90" si="159">SUM(K85/1000*$J$141+M85/1000*$K$141)</f>
        <v>0</v>
      </c>
      <c r="O85" s="162">
        <f>'Heited suured kütteseamed EU'!$J$165</f>
        <v>37</v>
      </c>
      <c r="P85" s="161">
        <f t="shared" si="155"/>
        <v>0</v>
      </c>
      <c r="Q85" s="162">
        <f>'Heited suured kütteseamed EU'!$J$163</f>
        <v>2.2000000000000002</v>
      </c>
      <c r="R85" s="161">
        <f t="shared" si="156"/>
        <v>0</v>
      </c>
      <c r="S85" s="162">
        <f>'Heited suured kütteseamed EU'!$J$164</f>
        <v>0.74</v>
      </c>
      <c r="T85" s="161">
        <f t="shared" ref="T85" si="160">$D85*S85</f>
        <v>0</v>
      </c>
      <c r="U85" s="159">
        <f>AVERAGE('Heited suured kütteseamed EU'!$J$248)</f>
        <v>10.8</v>
      </c>
      <c r="V85" s="161">
        <f t="shared" si="157"/>
        <v>0</v>
      </c>
      <c r="W85" s="162">
        <f>'Heited suured kütteseamed EU'!$J$169</f>
        <v>1</v>
      </c>
      <c r="X85" s="161">
        <f t="shared" si="138"/>
        <v>0</v>
      </c>
      <c r="Y85" s="161">
        <f t="shared" si="125"/>
        <v>0</v>
      </c>
    </row>
    <row r="86" spans="1:25" x14ac:dyDescent="0.2">
      <c r="A86" s="166" t="s">
        <v>186</v>
      </c>
      <c r="B86" s="49">
        <v>0</v>
      </c>
      <c r="C86" s="161">
        <v>14.76</v>
      </c>
      <c r="D86" s="161">
        <f t="shared" si="158"/>
        <v>0</v>
      </c>
      <c r="E86" s="160">
        <f t="shared" si="118"/>
        <v>0</v>
      </c>
      <c r="F86" s="161">
        <v>30.5</v>
      </c>
      <c r="G86" s="161">
        <v>1</v>
      </c>
      <c r="H86" s="161">
        <f t="shared" si="115"/>
        <v>3.6666666666666665</v>
      </c>
      <c r="I86" s="167">
        <f t="shared" si="151"/>
        <v>0</v>
      </c>
      <c r="J86" s="161">
        <f>'Kütteväärtused CO2 CH4 N2O EU'!$B$94</f>
        <v>300</v>
      </c>
      <c r="K86" s="161">
        <f t="shared" si="119"/>
        <v>0</v>
      </c>
      <c r="L86" s="161">
        <v>4</v>
      </c>
      <c r="M86" s="161">
        <f t="shared" si="120"/>
        <v>0</v>
      </c>
      <c r="N86" s="167">
        <f t="shared" si="159"/>
        <v>0</v>
      </c>
      <c r="O86" s="162">
        <f>'Heited suured kütteseamed EU'!$J$66</f>
        <v>0.73599999999999999</v>
      </c>
      <c r="P86" s="161">
        <f t="shared" ref="P86" si="161">$D86*O86</f>
        <v>0</v>
      </c>
      <c r="Q86" s="162">
        <f>'Heited suured kütteseamed EU'!$J$63</f>
        <v>11.7</v>
      </c>
      <c r="R86" s="161">
        <f t="shared" ref="R86" si="162">$D86*Q86</f>
        <v>0</v>
      </c>
      <c r="S86" s="162">
        <f>'Heited suured kütteseamed EU'!$J$65</f>
        <v>2.2000000000000002</v>
      </c>
      <c r="T86" s="161">
        <f t="shared" ref="T86:T88" si="163">$D86*S86</f>
        <v>0</v>
      </c>
      <c r="U86" s="159">
        <f>AVERAGE('Heited suured kütteseamed EU'!$J$248)</f>
        <v>10.8</v>
      </c>
      <c r="V86" s="161">
        <f t="shared" ref="V86" si="164">$D86*U86</f>
        <v>0</v>
      </c>
      <c r="W86" s="162">
        <f>'Heited suured kütteseamed EU'!$J$72</f>
        <v>8.6999999999999993</v>
      </c>
      <c r="X86" s="161">
        <f>$D86*W86</f>
        <v>0</v>
      </c>
      <c r="Y86" s="161">
        <f t="shared" si="125"/>
        <v>0</v>
      </c>
    </row>
    <row r="87" spans="1:25" x14ac:dyDescent="0.2">
      <c r="A87" s="166" t="s">
        <v>187</v>
      </c>
      <c r="B87" s="49">
        <v>0</v>
      </c>
      <c r="C87" s="161">
        <v>16.559999999999999</v>
      </c>
      <c r="D87" s="161">
        <f t="shared" si="158"/>
        <v>0</v>
      </c>
      <c r="E87" s="160">
        <f t="shared" si="118"/>
        <v>0</v>
      </c>
      <c r="F87" s="161">
        <v>30.5</v>
      </c>
      <c r="G87" s="161">
        <v>1</v>
      </c>
      <c r="H87" s="161">
        <f t="shared" si="115"/>
        <v>3.6666666666666665</v>
      </c>
      <c r="I87" s="167">
        <f t="shared" si="151"/>
        <v>0</v>
      </c>
      <c r="J87" s="161">
        <f>'Kütteväärtused CO2 CH4 N2O EU'!$B$94</f>
        <v>300</v>
      </c>
      <c r="K87" s="161">
        <f t="shared" si="119"/>
        <v>0</v>
      </c>
      <c r="L87" s="161">
        <v>4</v>
      </c>
      <c r="M87" s="161">
        <f t="shared" si="120"/>
        <v>0</v>
      </c>
      <c r="N87" s="167">
        <f t="shared" si="159"/>
        <v>0</v>
      </c>
      <c r="O87" s="162">
        <f>'Heited suured kütteseamed EU'!$J$66</f>
        <v>0.73599999999999999</v>
      </c>
      <c r="P87" s="161">
        <f t="shared" ref="P87" si="165">$D87*O87</f>
        <v>0</v>
      </c>
      <c r="Q87" s="162">
        <f>'Heited suured kütteseamed EU'!$J$63</f>
        <v>11.7</v>
      </c>
      <c r="R87" s="161">
        <f t="shared" ref="R87" si="166">$D87*Q87</f>
        <v>0</v>
      </c>
      <c r="S87" s="162">
        <f>'Heited suured kütteseamed EU'!$J$65</f>
        <v>2.2000000000000002</v>
      </c>
      <c r="T87" s="161">
        <f t="shared" si="163"/>
        <v>0</v>
      </c>
      <c r="U87" s="159">
        <f>AVERAGE('Heited suured kütteseamed EU'!$J$248)</f>
        <v>10.8</v>
      </c>
      <c r="V87" s="161">
        <f t="shared" ref="V87" si="167">$D87*U87</f>
        <v>0</v>
      </c>
      <c r="W87" s="162">
        <f>'Heited suured kütteseamed EU'!$J$72</f>
        <v>8.6999999999999993</v>
      </c>
      <c r="X87" s="161">
        <f t="shared" ref="X87:X88" si="168">$D87*W87</f>
        <v>0</v>
      </c>
      <c r="Y87" s="161">
        <f t="shared" si="125"/>
        <v>0</v>
      </c>
    </row>
    <row r="88" spans="1:25" x14ac:dyDescent="0.2">
      <c r="A88" s="166" t="s">
        <v>188</v>
      </c>
      <c r="B88" s="49">
        <v>0</v>
      </c>
      <c r="C88" s="161">
        <v>16.559999999999999</v>
      </c>
      <c r="D88" s="161">
        <f t="shared" si="158"/>
        <v>0</v>
      </c>
      <c r="E88" s="160">
        <f t="shared" si="118"/>
        <v>0</v>
      </c>
      <c r="F88" s="161">
        <v>30.5</v>
      </c>
      <c r="G88" s="161">
        <v>1</v>
      </c>
      <c r="H88" s="161">
        <f t="shared" si="115"/>
        <v>3.6666666666666665</v>
      </c>
      <c r="I88" s="167">
        <f t="shared" si="151"/>
        <v>0</v>
      </c>
      <c r="J88" s="161">
        <f>'Kütteväärtused CO2 CH4 N2O EU'!$B$94</f>
        <v>300</v>
      </c>
      <c r="K88" s="161">
        <f t="shared" si="119"/>
        <v>0</v>
      </c>
      <c r="L88" s="161">
        <v>4</v>
      </c>
      <c r="M88" s="161">
        <f t="shared" si="120"/>
        <v>0</v>
      </c>
      <c r="N88" s="167">
        <f t="shared" si="159"/>
        <v>0</v>
      </c>
      <c r="O88" s="162">
        <f>'Heited suured kütteseamed EU'!$J$66</f>
        <v>0.73599999999999999</v>
      </c>
      <c r="P88" s="161">
        <f t="shared" ref="P88" si="169">$D88*O88</f>
        <v>0</v>
      </c>
      <c r="Q88" s="162">
        <f>'Heited suured kütteseamed EU'!$J$63</f>
        <v>11.7</v>
      </c>
      <c r="R88" s="161">
        <f t="shared" ref="R88" si="170">$D88*Q88</f>
        <v>0</v>
      </c>
      <c r="S88" s="162">
        <f>'Heited suured kütteseamed EU'!$J$65</f>
        <v>2.2000000000000002</v>
      </c>
      <c r="T88" s="161">
        <f t="shared" si="163"/>
        <v>0</v>
      </c>
      <c r="U88" s="159">
        <f>AVERAGE('Heited suured kütteseamed EU'!$J$248)</f>
        <v>10.8</v>
      </c>
      <c r="V88" s="161">
        <f t="shared" ref="V88" si="171">$D88*U88</f>
        <v>0</v>
      </c>
      <c r="W88" s="162">
        <f>'Heited suured kütteseamed EU'!$J$72</f>
        <v>8.6999999999999993</v>
      </c>
      <c r="X88" s="161">
        <f t="shared" si="168"/>
        <v>0</v>
      </c>
      <c r="Y88" s="161">
        <f t="shared" si="125"/>
        <v>0</v>
      </c>
    </row>
    <row r="89" spans="1:25" x14ac:dyDescent="0.2">
      <c r="A89" s="166" t="s">
        <v>575</v>
      </c>
      <c r="B89" s="49">
        <v>13721.68</v>
      </c>
      <c r="C89" s="161">
        <f>G143</f>
        <v>8.861538461538462</v>
      </c>
      <c r="D89" s="161">
        <f t="shared" ref="D89:D90" si="172">B89*C89/1000</f>
        <v>121.59519507692309</v>
      </c>
      <c r="E89" s="160">
        <f t="shared" si="118"/>
        <v>121595.19507692309</v>
      </c>
      <c r="F89" s="161">
        <v>30.5</v>
      </c>
      <c r="G89" s="161">
        <v>1</v>
      </c>
      <c r="H89" s="161">
        <f t="shared" si="115"/>
        <v>3.6666666666666665</v>
      </c>
      <c r="I89" s="167">
        <f>D89*F89*G89*H89</f>
        <v>13598.395982769232</v>
      </c>
      <c r="J89" s="161">
        <f>'Kütteväärtused CO2 CH4 N2O EU'!$B$94</f>
        <v>300</v>
      </c>
      <c r="K89" s="161">
        <f t="shared" ref="K89:K90" si="173">D89*J89</f>
        <v>36478.558523076928</v>
      </c>
      <c r="L89" s="161">
        <v>4</v>
      </c>
      <c r="M89" s="161">
        <f t="shared" ref="M89:M90" si="174">D89*L89</f>
        <v>486.38078030769236</v>
      </c>
      <c r="N89" s="167">
        <f t="shared" si="159"/>
        <v>1056.9054356086156</v>
      </c>
      <c r="O89" s="162">
        <f>'Heited suured kütteseamed EU'!$J$66</f>
        <v>0.73599999999999999</v>
      </c>
      <c r="P89" s="161">
        <f t="shared" ref="P89:P90" si="175">$D89*O89</f>
        <v>89.494063576615389</v>
      </c>
      <c r="Q89" s="162">
        <f>'Heited suured kütteseamed EU'!$J$63</f>
        <v>11.7</v>
      </c>
      <c r="R89" s="161">
        <f t="shared" ref="R89:R90" si="176">$D89*Q89</f>
        <v>1422.6637824000002</v>
      </c>
      <c r="S89" s="162">
        <f>'Heited suured kütteseamed EU'!$J$65</f>
        <v>2.2000000000000002</v>
      </c>
      <c r="T89" s="161">
        <f t="shared" ref="T89:T90" si="177">$D89*S89</f>
        <v>267.50942916923083</v>
      </c>
      <c r="U89" s="159">
        <f>AVERAGE('Heited suured kütteseamed EU'!$J$248)</f>
        <v>10.8</v>
      </c>
      <c r="V89" s="161">
        <f t="shared" ref="V89:V90" si="178">$D89*U89</f>
        <v>1313.2281068307695</v>
      </c>
      <c r="W89" s="162">
        <f>'Heited suured kütteseamed EU'!$J$72</f>
        <v>8.6999999999999993</v>
      </c>
      <c r="X89" s="161">
        <f t="shared" ref="X89:X90" si="179">$D89*W89</f>
        <v>1057.8781971692308</v>
      </c>
      <c r="Y89" s="161">
        <f t="shared" si="125"/>
        <v>4150.7735791458463</v>
      </c>
    </row>
    <row r="90" spans="1:25" x14ac:dyDescent="0.2">
      <c r="A90" s="168" t="s">
        <v>308</v>
      </c>
      <c r="B90" s="50">
        <v>0</v>
      </c>
      <c r="C90" s="169">
        <f>AVERAGE(6.9,16.9)</f>
        <v>11.899999999999999</v>
      </c>
      <c r="D90" s="161">
        <f t="shared" si="172"/>
        <v>0</v>
      </c>
      <c r="E90" s="160">
        <f t="shared" si="118"/>
        <v>0</v>
      </c>
      <c r="F90" s="169">
        <f>'Kütteväärtused CO2 CH4 N2O EU'!$D$42</f>
        <v>30.5</v>
      </c>
      <c r="G90" s="161">
        <v>1</v>
      </c>
      <c r="H90" s="161">
        <f t="shared" si="115"/>
        <v>3.6666666666666665</v>
      </c>
      <c r="I90" s="167">
        <f t="shared" ref="I90" si="180">D90*F90*G90*H90</f>
        <v>0</v>
      </c>
      <c r="J90" s="161">
        <f>'Kütteväärtused CO2 CH4 N2O EU'!$B$94</f>
        <v>300</v>
      </c>
      <c r="K90" s="161">
        <f t="shared" si="173"/>
        <v>0</v>
      </c>
      <c r="L90" s="161">
        <f>'Kütteväärtused CO2 CH4 N2O EU'!$C$94</f>
        <v>4</v>
      </c>
      <c r="M90" s="161">
        <f t="shared" si="174"/>
        <v>0</v>
      </c>
      <c r="N90" s="167">
        <f t="shared" si="159"/>
        <v>0</v>
      </c>
      <c r="O90" s="170">
        <f>'Heited suured kütteseamed EU'!$J$9</f>
        <v>81</v>
      </c>
      <c r="P90" s="161">
        <f t="shared" si="175"/>
        <v>0</v>
      </c>
      <c r="Q90" s="170">
        <f>'Heited suured kütteseamed EU'!$J$6</f>
        <v>90</v>
      </c>
      <c r="R90" s="161">
        <f t="shared" si="176"/>
        <v>0</v>
      </c>
      <c r="S90" s="170">
        <f>'Heited suured kütteseamed EU'!$J$8</f>
        <v>7.31</v>
      </c>
      <c r="T90" s="161">
        <f t="shared" si="177"/>
        <v>0</v>
      </c>
      <c r="U90" s="159">
        <f>'Heited suured kütteseamed EU'!$J$13</f>
        <v>10.8</v>
      </c>
      <c r="V90" s="161">
        <f t="shared" si="178"/>
        <v>0</v>
      </c>
      <c r="W90" s="170">
        <f>'Heited suured kütteseamed EU'!$J$14</f>
        <v>172</v>
      </c>
      <c r="X90" s="161">
        <f t="shared" si="179"/>
        <v>0</v>
      </c>
      <c r="Y90" s="161">
        <f t="shared" si="125"/>
        <v>0</v>
      </c>
    </row>
    <row r="91" spans="1:25" x14ac:dyDescent="0.2">
      <c r="A91" s="171" t="s">
        <v>185</v>
      </c>
      <c r="B91" s="172" t="s">
        <v>15</v>
      </c>
      <c r="C91" s="172" t="s">
        <v>189</v>
      </c>
      <c r="D91" s="155" t="s">
        <v>6</v>
      </c>
      <c r="E91" s="155" t="s">
        <v>566</v>
      </c>
      <c r="F91" s="155" t="s">
        <v>7</v>
      </c>
      <c r="G91" s="155" t="s">
        <v>8</v>
      </c>
      <c r="H91" s="155" t="s">
        <v>9</v>
      </c>
      <c r="I91" s="174" t="s">
        <v>4</v>
      </c>
      <c r="J91" s="175" t="s">
        <v>200</v>
      </c>
      <c r="K91" s="155" t="s">
        <v>526</v>
      </c>
      <c r="L91" s="175" t="s">
        <v>200</v>
      </c>
      <c r="M91" s="155" t="s">
        <v>526</v>
      </c>
      <c r="N91" s="155" t="s">
        <v>4</v>
      </c>
      <c r="O91" s="155" t="s">
        <v>200</v>
      </c>
      <c r="P91" s="155" t="s">
        <v>526</v>
      </c>
      <c r="Q91" s="155" t="s">
        <v>200</v>
      </c>
      <c r="R91" s="155" t="s">
        <v>526</v>
      </c>
      <c r="S91" s="155" t="s">
        <v>200</v>
      </c>
      <c r="T91" s="155" t="s">
        <v>526</v>
      </c>
      <c r="U91" s="151" t="s">
        <v>200</v>
      </c>
      <c r="V91" s="155" t="s">
        <v>526</v>
      </c>
      <c r="W91" s="155" t="s">
        <v>200</v>
      </c>
      <c r="X91" s="155" t="s">
        <v>526</v>
      </c>
      <c r="Y91" s="155" t="s">
        <v>526</v>
      </c>
    </row>
    <row r="92" spans="1:25" x14ac:dyDescent="0.2">
      <c r="A92" s="158" t="s">
        <v>10</v>
      </c>
      <c r="B92" s="49">
        <v>0</v>
      </c>
      <c r="C92" s="203">
        <f>33.6</f>
        <v>33.6</v>
      </c>
      <c r="D92" s="161">
        <f>B92*C92/1000</f>
        <v>0</v>
      </c>
      <c r="E92" s="160">
        <f t="shared" ref="E92:E95" si="181">C92*B92</f>
        <v>0</v>
      </c>
      <c r="F92" s="161">
        <v>15.3</v>
      </c>
      <c r="G92" s="161">
        <v>0.995</v>
      </c>
      <c r="H92" s="161">
        <f>44/12</f>
        <v>3.6666666666666665</v>
      </c>
      <c r="I92" s="161">
        <f>D92*F92*G92*H92</f>
        <v>0</v>
      </c>
      <c r="J92" s="161">
        <f>'Kütteväärtused CO2 CH4 N2O EU'!$B$87</f>
        <v>5</v>
      </c>
      <c r="K92" s="161">
        <f>D92*J92</f>
        <v>0</v>
      </c>
      <c r="L92" s="161">
        <v>0.1</v>
      </c>
      <c r="M92" s="161">
        <f>D92*L92</f>
        <v>0</v>
      </c>
      <c r="N92" s="161">
        <f>SUM(I92+K92/1000*$J$141+M92/1000*$K$141)</f>
        <v>0</v>
      </c>
      <c r="O92" s="162">
        <f>'Heited suured kütteseamed EU'!$J$140</f>
        <v>89</v>
      </c>
      <c r="P92" s="161">
        <f>$D92*O92</f>
        <v>0</v>
      </c>
      <c r="Q92" s="162">
        <f>'Heited suured kütteseamed EU'!$J$138</f>
        <v>39.299999999999997</v>
      </c>
      <c r="R92" s="161">
        <f>$D92*Q92</f>
        <v>0</v>
      </c>
      <c r="S92" s="162">
        <f>'Heited suured kütteseamed EU'!$J$139</f>
        <v>2.6</v>
      </c>
      <c r="T92" s="161">
        <f>$D92*S92</f>
        <v>0</v>
      </c>
      <c r="U92" s="163">
        <f>'Heited suured kütteseamed EU'!$J$143</f>
        <v>0.28100000000000003</v>
      </c>
      <c r="V92" s="161">
        <f>$D92*U92</f>
        <v>0</v>
      </c>
      <c r="W92" s="162">
        <f>'Heited suured kütteseamed EU'!$J$144</f>
        <v>0.89</v>
      </c>
      <c r="X92" s="161">
        <f>$D92*W92</f>
        <v>0</v>
      </c>
      <c r="Y92" s="161">
        <f t="shared" si="125"/>
        <v>0</v>
      </c>
    </row>
    <row r="93" spans="1:25" x14ac:dyDescent="0.2">
      <c r="A93" s="176" t="s">
        <v>744</v>
      </c>
      <c r="B93" s="49">
        <v>0</v>
      </c>
      <c r="C93" s="177">
        <f>'Kütteväärtused CO2 CH4 N2O EU'!$B$26</f>
        <v>43.96</v>
      </c>
      <c r="D93" s="161">
        <f t="shared" ref="D93:D94" si="182">B93*C93/1000</f>
        <v>0</v>
      </c>
      <c r="E93" s="160">
        <f t="shared" si="181"/>
        <v>0</v>
      </c>
      <c r="F93" s="177">
        <f>'Kütteväärtused CO2 CH4 N2O EU'!$D$26</f>
        <v>18.440000000000001</v>
      </c>
      <c r="G93" s="161">
        <v>0.995</v>
      </c>
      <c r="H93" s="161">
        <f t="shared" ref="H93:H94" si="183">44/12</f>
        <v>3.6666666666666665</v>
      </c>
      <c r="I93" s="161">
        <f t="shared" ref="I93:I94" si="184">D93*F93*G93*H93</f>
        <v>0</v>
      </c>
      <c r="J93" s="177">
        <f>'Kütteväärtused CO2 CH4 N2O EU'!$I$26</f>
        <v>1</v>
      </c>
      <c r="K93" s="161">
        <f t="shared" ref="K93:K94" si="185">D93*J93</f>
        <v>0</v>
      </c>
      <c r="L93" s="177">
        <f>'Kütteväärtused CO2 CH4 N2O EU'!$J$26</f>
        <v>0.1</v>
      </c>
      <c r="M93" s="161">
        <f t="shared" ref="M93:M94" si="186">D93*L93</f>
        <v>0</v>
      </c>
      <c r="N93" s="161">
        <f t="shared" ref="N93:N94" si="187">SUM(I93+K93/1000*$J$141+M93/1000*$K$141)</f>
        <v>0</v>
      </c>
      <c r="O93" s="162">
        <f>'Heited suured kütteseamed EU'!$J$140</f>
        <v>89</v>
      </c>
      <c r="P93" s="161">
        <f t="shared" ref="P93:P95" si="188">$D93*O93</f>
        <v>0</v>
      </c>
      <c r="Q93" s="162">
        <f>'Heited suured kütteseamed EU'!$J$138</f>
        <v>39.299999999999997</v>
      </c>
      <c r="R93" s="161">
        <f t="shared" ref="R93:R94" si="189">$D93*Q93</f>
        <v>0</v>
      </c>
      <c r="S93" s="162">
        <f>'Heited suured kütteseamed EU'!$J$139</f>
        <v>2.6</v>
      </c>
      <c r="T93" s="161">
        <f t="shared" ref="T93:T94" si="190">$D93*S93</f>
        <v>0</v>
      </c>
      <c r="U93" s="163">
        <f>'Heited suured kütteseamed EU'!$J$143</f>
        <v>0.28100000000000003</v>
      </c>
      <c r="V93" s="161">
        <f t="shared" ref="V93:V94" si="191">$D93*U93</f>
        <v>0</v>
      </c>
      <c r="W93" s="162">
        <f>'Heited suured kütteseamed EU'!$J$144</f>
        <v>0.89</v>
      </c>
      <c r="X93" s="161">
        <f t="shared" ref="X93:X94" si="192">$D93*W93</f>
        <v>0</v>
      </c>
      <c r="Y93" s="161">
        <f t="shared" si="125"/>
        <v>0</v>
      </c>
    </row>
    <row r="94" spans="1:25" x14ac:dyDescent="0.2">
      <c r="A94" s="176" t="s">
        <v>745</v>
      </c>
      <c r="B94" s="49">
        <v>0</v>
      </c>
      <c r="C94" s="177">
        <f>'Kütteväärtused CO2 CH4 N2O EU'!$B$33</f>
        <v>3.4</v>
      </c>
      <c r="D94" s="161">
        <f t="shared" si="182"/>
        <v>0</v>
      </c>
      <c r="E94" s="160">
        <f t="shared" si="181"/>
        <v>0</v>
      </c>
      <c r="F94" s="177">
        <f>'Kütteväärtused CO2 CH4 N2O EU'!$D$33</f>
        <v>42.61</v>
      </c>
      <c r="G94" s="161">
        <v>0.995</v>
      </c>
      <c r="H94" s="161">
        <f t="shared" si="183"/>
        <v>3.6666666666666665</v>
      </c>
      <c r="I94" s="161">
        <f t="shared" si="184"/>
        <v>0</v>
      </c>
      <c r="J94" s="177">
        <f>'Kütteväärtused CO2 CH4 N2O EU'!$I$33</f>
        <v>1</v>
      </c>
      <c r="K94" s="161">
        <f t="shared" si="185"/>
        <v>0</v>
      </c>
      <c r="L94" s="177">
        <f>'Kütteväärtused CO2 CH4 N2O EU'!$J$33</f>
        <v>0.1</v>
      </c>
      <c r="M94" s="161">
        <f t="shared" si="186"/>
        <v>0</v>
      </c>
      <c r="N94" s="161">
        <f t="shared" si="187"/>
        <v>0</v>
      </c>
      <c r="O94" s="162">
        <f>'Heited suured kütteseamed EU'!$J$140</f>
        <v>89</v>
      </c>
      <c r="P94" s="161">
        <f t="shared" si="188"/>
        <v>0</v>
      </c>
      <c r="Q94" s="162">
        <f>'Heited suured kütteseamed EU'!$J$138</f>
        <v>39.299999999999997</v>
      </c>
      <c r="R94" s="161">
        <f t="shared" si="189"/>
        <v>0</v>
      </c>
      <c r="S94" s="162">
        <f>'Heited suured kütteseamed EU'!$J$139</f>
        <v>2.6</v>
      </c>
      <c r="T94" s="161">
        <f t="shared" si="190"/>
        <v>0</v>
      </c>
      <c r="U94" s="163">
        <f>'Heited suured kütteseamed EU'!$J$143</f>
        <v>0.28100000000000003</v>
      </c>
      <c r="V94" s="161">
        <f t="shared" si="191"/>
        <v>0</v>
      </c>
      <c r="W94" s="162">
        <f>'Heited suured kütteseamed EU'!$J$144</f>
        <v>0.89</v>
      </c>
      <c r="X94" s="161">
        <f t="shared" si="192"/>
        <v>0</v>
      </c>
      <c r="Y94" s="161">
        <f t="shared" si="125"/>
        <v>0</v>
      </c>
    </row>
    <row r="95" spans="1:25" x14ac:dyDescent="0.2">
      <c r="A95" s="166" t="s">
        <v>84</v>
      </c>
      <c r="B95" s="49">
        <v>0</v>
      </c>
      <c r="C95" s="203">
        <f>17.4</f>
        <v>17.399999999999999</v>
      </c>
      <c r="D95" s="161">
        <f>B95*C95/1000</f>
        <v>0</v>
      </c>
      <c r="E95" s="160">
        <f t="shared" si="181"/>
        <v>0</v>
      </c>
      <c r="F95" s="161">
        <v>14.89</v>
      </c>
      <c r="G95" s="161">
        <v>0.995</v>
      </c>
      <c r="H95" s="161">
        <f>44/12</f>
        <v>3.6666666666666665</v>
      </c>
      <c r="I95" s="167">
        <f>D95*F95*G95*H95</f>
        <v>0</v>
      </c>
      <c r="J95" s="161">
        <f>'Kütteväärtused CO2 CH4 N2O EU'!$B$87</f>
        <v>5</v>
      </c>
      <c r="K95" s="161">
        <f t="shared" ref="K95:K99" si="193">D95*J95</f>
        <v>0</v>
      </c>
      <c r="L95" s="161">
        <v>0.1</v>
      </c>
      <c r="M95" s="161">
        <f t="shared" ref="M95:M99" si="194">D95*L95</f>
        <v>0</v>
      </c>
      <c r="N95" s="167">
        <f>SUM(K95/1000*$J$141+M95/1000*$K$141)</f>
        <v>0</v>
      </c>
      <c r="O95" s="162">
        <f>'Heited suured kütteseamed EU'!$J$140</f>
        <v>89</v>
      </c>
      <c r="P95" s="161">
        <f t="shared" si="188"/>
        <v>0</v>
      </c>
      <c r="Q95" s="162">
        <f>'Heited suured kütteseamed EU'!$J$138</f>
        <v>39.299999999999997</v>
      </c>
      <c r="R95" s="161">
        <f>$D95*Q95</f>
        <v>0</v>
      </c>
      <c r="S95" s="162">
        <f>'Heited suured kütteseamed EU'!$J$139</f>
        <v>2.6</v>
      </c>
      <c r="T95" s="161">
        <f>$D95*S95</f>
        <v>0</v>
      </c>
      <c r="U95" s="163">
        <f>'Heited suured kütteseamed EU'!$J$143</f>
        <v>0.28100000000000003</v>
      </c>
      <c r="V95" s="161">
        <f>$D95*U95</f>
        <v>0</v>
      </c>
      <c r="W95" s="162">
        <f>'Heited suured kütteseamed EU'!$J$144</f>
        <v>0.89</v>
      </c>
      <c r="X95" s="161">
        <f>$D95*W95</f>
        <v>0</v>
      </c>
      <c r="Y95" s="161">
        <f t="shared" si="125"/>
        <v>0</v>
      </c>
    </row>
    <row r="96" spans="1:25" x14ac:dyDescent="0.2">
      <c r="A96" s="171" t="s">
        <v>558</v>
      </c>
      <c r="B96" s="172" t="s">
        <v>556</v>
      </c>
      <c r="C96" s="172" t="s">
        <v>189</v>
      </c>
      <c r="D96" s="155" t="s">
        <v>6</v>
      </c>
      <c r="E96" s="155" t="s">
        <v>566</v>
      </c>
      <c r="F96" s="155" t="s">
        <v>7</v>
      </c>
      <c r="G96" s="155" t="s">
        <v>8</v>
      </c>
      <c r="H96" s="155" t="s">
        <v>9</v>
      </c>
      <c r="I96" s="174" t="s">
        <v>4</v>
      </c>
      <c r="J96" s="175" t="s">
        <v>200</v>
      </c>
      <c r="K96" s="155" t="s">
        <v>526</v>
      </c>
      <c r="L96" s="175" t="s">
        <v>200</v>
      </c>
      <c r="M96" s="155" t="s">
        <v>526</v>
      </c>
      <c r="N96" s="155" t="s">
        <v>4</v>
      </c>
      <c r="O96" s="155" t="s">
        <v>200</v>
      </c>
      <c r="P96" s="155" t="s">
        <v>526</v>
      </c>
      <c r="Q96" s="155" t="s">
        <v>200</v>
      </c>
      <c r="R96" s="155" t="s">
        <v>526</v>
      </c>
      <c r="S96" s="155" t="s">
        <v>200</v>
      </c>
      <c r="T96" s="155" t="s">
        <v>526</v>
      </c>
      <c r="U96" s="151" t="s">
        <v>200</v>
      </c>
      <c r="V96" s="155" t="s">
        <v>526</v>
      </c>
      <c r="W96" s="155" t="s">
        <v>200</v>
      </c>
      <c r="X96" s="155" t="s">
        <v>526</v>
      </c>
      <c r="Y96" s="155" t="s">
        <v>526</v>
      </c>
    </row>
    <row r="97" spans="1:25" x14ac:dyDescent="0.2">
      <c r="A97" s="166" t="s">
        <v>179</v>
      </c>
      <c r="B97" s="49">
        <v>0</v>
      </c>
      <c r="C97" s="164">
        <v>4680</v>
      </c>
      <c r="D97" s="161">
        <f>B97*C97/1000/1000</f>
        <v>0</v>
      </c>
      <c r="E97" s="160">
        <f>C97*B97/1000</f>
        <v>0</v>
      </c>
      <c r="F97" s="161">
        <v>30.5</v>
      </c>
      <c r="G97" s="161">
        <v>0.995</v>
      </c>
      <c r="H97" s="161">
        <f t="shared" ref="H97:H99" si="195">44/12</f>
        <v>3.6666666666666665</v>
      </c>
      <c r="I97" s="167">
        <f t="shared" ref="I97" si="196">D97*F97*G97*H97</f>
        <v>0</v>
      </c>
      <c r="J97" s="161">
        <f>'Kütteväärtused CO2 CH4 N2O EU'!$B$94</f>
        <v>300</v>
      </c>
      <c r="K97" s="161">
        <f t="shared" si="193"/>
        <v>0</v>
      </c>
      <c r="L97" s="161">
        <v>4</v>
      </c>
      <c r="M97" s="161">
        <f t="shared" si="194"/>
        <v>0</v>
      </c>
      <c r="N97" s="167">
        <f>SUM(K97/1000*$J$141+M97/1000*$K$141)</f>
        <v>0</v>
      </c>
      <c r="O97" s="162">
        <f>'Heited suured kütteseamed EU'!$J$66</f>
        <v>0.73599999999999999</v>
      </c>
      <c r="P97" s="161">
        <f t="shared" ref="P97" si="197">$D97*O97</f>
        <v>0</v>
      </c>
      <c r="Q97" s="162">
        <f>'Heited suured kütteseamed EU'!$J$63</f>
        <v>11.7</v>
      </c>
      <c r="R97" s="161">
        <f t="shared" ref="R97" si="198">$D97*Q97</f>
        <v>0</v>
      </c>
      <c r="S97" s="162">
        <f>'Heited suured kütteseamed EU'!$J$65</f>
        <v>2.2000000000000002</v>
      </c>
      <c r="T97" s="161">
        <f t="shared" ref="T97:T99" si="199">$D97*S97</f>
        <v>0</v>
      </c>
      <c r="U97" s="159"/>
      <c r="V97" s="161">
        <f>$D97*U97</f>
        <v>0</v>
      </c>
      <c r="W97" s="162">
        <f>'Heited suured kütteseamed EU'!$J$72</f>
        <v>8.6999999999999993</v>
      </c>
      <c r="X97" s="161">
        <f>$D97*W97</f>
        <v>0</v>
      </c>
      <c r="Y97" s="161">
        <f t="shared" si="125"/>
        <v>0</v>
      </c>
    </row>
    <row r="98" spans="1:25" x14ac:dyDescent="0.2">
      <c r="A98" s="166" t="s">
        <v>180</v>
      </c>
      <c r="B98" s="49">
        <v>0</v>
      </c>
      <c r="C98" s="164">
        <v>5400</v>
      </c>
      <c r="D98" s="161">
        <f t="shared" ref="D98:D99" si="200">B98*C98/1000/1000</f>
        <v>0</v>
      </c>
      <c r="E98" s="160">
        <f t="shared" ref="E98:E99" si="201">C98*B98/1000</f>
        <v>0</v>
      </c>
      <c r="F98" s="161">
        <v>30.5</v>
      </c>
      <c r="G98" s="161">
        <v>0.995</v>
      </c>
      <c r="H98" s="161">
        <f t="shared" si="195"/>
        <v>3.6666666666666665</v>
      </c>
      <c r="I98" s="167">
        <f>D98*F98*G98*H98</f>
        <v>0</v>
      </c>
      <c r="J98" s="161">
        <f>'Kütteväärtused CO2 CH4 N2O EU'!$B$94</f>
        <v>300</v>
      </c>
      <c r="K98" s="161">
        <f t="shared" si="193"/>
        <v>0</v>
      </c>
      <c r="L98" s="161">
        <v>4</v>
      </c>
      <c r="M98" s="161">
        <f t="shared" si="194"/>
        <v>0</v>
      </c>
      <c r="N98" s="167">
        <f>SUM(K98/1000*$J$141+M98/1000*$K$141)</f>
        <v>0</v>
      </c>
      <c r="O98" s="162">
        <f>'Heited suured kütteseamed EU'!$J$66</f>
        <v>0.73599999999999999</v>
      </c>
      <c r="P98" s="161">
        <f t="shared" ref="P98" si="202">$D98*O98</f>
        <v>0</v>
      </c>
      <c r="Q98" s="162">
        <f>'Heited suured kütteseamed EU'!$J$63</f>
        <v>11.7</v>
      </c>
      <c r="R98" s="161">
        <f t="shared" ref="R98" si="203">$D98*Q98</f>
        <v>0</v>
      </c>
      <c r="S98" s="162">
        <f>'Heited suured kütteseamed EU'!$J$65</f>
        <v>2.2000000000000002</v>
      </c>
      <c r="T98" s="161">
        <f>$D98*S98</f>
        <v>0</v>
      </c>
      <c r="U98" s="159"/>
      <c r="V98" s="161">
        <f t="shared" ref="V98" si="204">$D98*U98</f>
        <v>0</v>
      </c>
      <c r="W98" s="162">
        <f>'Heited suured kütteseamed EU'!$J$72</f>
        <v>8.6999999999999993</v>
      </c>
      <c r="X98" s="161">
        <f t="shared" ref="X98:X99" si="205">$D98*W98</f>
        <v>0</v>
      </c>
      <c r="Y98" s="161">
        <f t="shared" si="125"/>
        <v>0</v>
      </c>
    </row>
    <row r="99" spans="1:25" x14ac:dyDescent="0.2">
      <c r="A99" s="166" t="s">
        <v>576</v>
      </c>
      <c r="B99" s="49">
        <v>0</v>
      </c>
      <c r="C99" s="164">
        <v>2880</v>
      </c>
      <c r="D99" s="161">
        <f t="shared" si="200"/>
        <v>0</v>
      </c>
      <c r="E99" s="160">
        <f t="shared" si="201"/>
        <v>0</v>
      </c>
      <c r="F99" s="161">
        <v>30.5</v>
      </c>
      <c r="G99" s="161">
        <v>0.995</v>
      </c>
      <c r="H99" s="161">
        <f t="shared" si="195"/>
        <v>3.6666666666666665</v>
      </c>
      <c r="I99" s="167">
        <f t="shared" ref="I99" si="206">D99*F99*G99*H99</f>
        <v>0</v>
      </c>
      <c r="J99" s="161">
        <f>'Kütteväärtused CO2 CH4 N2O EU'!$B$94</f>
        <v>300</v>
      </c>
      <c r="K99" s="161">
        <f t="shared" si="193"/>
        <v>0</v>
      </c>
      <c r="L99" s="161">
        <v>4</v>
      </c>
      <c r="M99" s="161">
        <f t="shared" si="194"/>
        <v>0</v>
      </c>
      <c r="N99" s="167">
        <f>SUM(K99/1000*$J$141+M99/1000*$K$141)</f>
        <v>0</v>
      </c>
      <c r="O99" s="179">
        <f>'Heited suured kütteseamed EU'!$J$66</f>
        <v>0.73599999999999999</v>
      </c>
      <c r="P99" s="177">
        <f t="shared" ref="P99" si="207">$D99*O99</f>
        <v>0</v>
      </c>
      <c r="Q99" s="179">
        <f>'Heited suured kütteseamed EU'!$J$63</f>
        <v>11.7</v>
      </c>
      <c r="R99" s="177">
        <f t="shared" ref="R99" si="208">$D99*Q99</f>
        <v>0</v>
      </c>
      <c r="S99" s="179">
        <f>'Heited suured kütteseamed EU'!$J$65</f>
        <v>2.2000000000000002</v>
      </c>
      <c r="T99" s="177">
        <f t="shared" si="199"/>
        <v>0</v>
      </c>
      <c r="U99" s="204">
        <f>AVERAGE('Heited suured kütteseamed EU'!$J$248)</f>
        <v>10.8</v>
      </c>
      <c r="V99" s="177">
        <f t="shared" ref="V99" si="209">$D99*U99</f>
        <v>0</v>
      </c>
      <c r="W99" s="179">
        <f>'Heited suured kütteseamed EU'!$J$72</f>
        <v>8.6999999999999993</v>
      </c>
      <c r="X99" s="177">
        <f t="shared" si="205"/>
        <v>0</v>
      </c>
      <c r="Y99" s="177">
        <f t="shared" si="125"/>
        <v>0</v>
      </c>
    </row>
    <row r="100" spans="1:25" ht="41.25" x14ac:dyDescent="0.2">
      <c r="A100" s="181" t="s">
        <v>380</v>
      </c>
      <c r="B100" s="182" t="s">
        <v>74</v>
      </c>
      <c r="C100" s="182" t="s">
        <v>74</v>
      </c>
      <c r="D100" s="182" t="s">
        <v>1</v>
      </c>
      <c r="E100" s="182" t="s">
        <v>1</v>
      </c>
      <c r="F100" s="182"/>
      <c r="G100" s="182"/>
      <c r="H100" s="183" t="s">
        <v>674</v>
      </c>
      <c r="I100" s="184" t="s">
        <v>527</v>
      </c>
      <c r="J100" s="183" t="s">
        <v>675</v>
      </c>
      <c r="K100" s="183" t="s">
        <v>676</v>
      </c>
      <c r="L100" s="183" t="s">
        <v>677</v>
      </c>
      <c r="M100" s="183" t="s">
        <v>678</v>
      </c>
      <c r="N100" s="185" t="s">
        <v>560</v>
      </c>
      <c r="O100" s="186"/>
      <c r="P100" s="186"/>
      <c r="Q100" s="186"/>
      <c r="R100" s="186"/>
      <c r="S100" s="186"/>
      <c r="T100" s="186"/>
      <c r="U100" s="186"/>
      <c r="V100" s="186"/>
      <c r="W100" s="186"/>
      <c r="X100" s="186"/>
      <c r="Y100" s="186"/>
    </row>
    <row r="101" spans="1:25" x14ac:dyDescent="0.2">
      <c r="A101" s="171"/>
      <c r="B101" s="172" t="s">
        <v>381</v>
      </c>
      <c r="C101" s="155" t="s">
        <v>565</v>
      </c>
      <c r="D101" s="155" t="s">
        <v>6</v>
      </c>
      <c r="E101" s="155" t="s">
        <v>566</v>
      </c>
      <c r="F101" s="155"/>
      <c r="G101" s="155"/>
      <c r="H101" s="151" t="s">
        <v>770</v>
      </c>
      <c r="I101" s="187" t="s">
        <v>4</v>
      </c>
      <c r="J101" s="151" t="s">
        <v>770</v>
      </c>
      <c r="K101" s="151" t="s">
        <v>526</v>
      </c>
      <c r="L101" s="151" t="s">
        <v>770</v>
      </c>
      <c r="M101" s="151" t="s">
        <v>526</v>
      </c>
      <c r="N101" s="205" t="s">
        <v>4</v>
      </c>
      <c r="O101" s="186"/>
      <c r="P101" s="186"/>
      <c r="Q101" s="186"/>
      <c r="R101" s="186"/>
      <c r="S101" s="186"/>
      <c r="T101" s="186"/>
      <c r="U101" s="186"/>
      <c r="V101" s="186"/>
      <c r="W101" s="186"/>
      <c r="X101" s="186"/>
      <c r="Y101" s="186"/>
    </row>
    <row r="102" spans="1:25" x14ac:dyDescent="0.2">
      <c r="A102" s="178" t="s">
        <v>382</v>
      </c>
      <c r="B102" s="47">
        <v>100000</v>
      </c>
      <c r="C102" s="161">
        <f>B102*$B$140</f>
        <v>360000</v>
      </c>
      <c r="D102" s="161">
        <f>C102/1000000</f>
        <v>0.36</v>
      </c>
      <c r="E102" s="161">
        <f>C102/1000</f>
        <v>360</v>
      </c>
      <c r="F102" s="161"/>
      <c r="G102" s="161"/>
      <c r="H102" s="189">
        <f>'Elekter 2025'!B5</f>
        <v>467.35</v>
      </c>
      <c r="I102" s="190">
        <f>B102*H102/1000000</f>
        <v>46.734999999999999</v>
      </c>
      <c r="J102" s="189" t="str">
        <f>'Elekter 2025'!B7</f>
        <v>NA</v>
      </c>
      <c r="K102" s="190">
        <f>IFERROR(B102*J102/1000,0)</f>
        <v>0</v>
      </c>
      <c r="L102" s="189" t="str">
        <f>'Elekter 2025'!B6</f>
        <v>NA</v>
      </c>
      <c r="M102" s="190">
        <f>IFERROR(B102*L102/1000,0)</f>
        <v>0</v>
      </c>
      <c r="N102" s="204">
        <f>SUM(I102+K102/1000*$J$141+M102/1000*$K$141)</f>
        <v>46.734999999999999</v>
      </c>
      <c r="O102" s="191"/>
      <c r="P102" s="191"/>
      <c r="Q102" s="191"/>
      <c r="R102" s="191"/>
      <c r="S102" s="191"/>
      <c r="T102" s="191"/>
      <c r="U102" s="191"/>
      <c r="V102" s="191"/>
      <c r="W102" s="191"/>
      <c r="X102" s="191"/>
      <c r="Y102" s="191"/>
    </row>
    <row r="103" spans="1:25" x14ac:dyDescent="0.2">
      <c r="A103" s="178" t="s">
        <v>383</v>
      </c>
      <c r="B103" s="47">
        <v>0</v>
      </c>
      <c r="C103" s="161">
        <f>B103*$B$140</f>
        <v>0</v>
      </c>
      <c r="D103" s="161">
        <f t="shared" ref="D103:D104" si="210">C103/1000000</f>
        <v>0</v>
      </c>
      <c r="E103" s="161">
        <f>C103/1000</f>
        <v>0</v>
      </c>
      <c r="F103" s="161"/>
      <c r="G103" s="161"/>
      <c r="H103" s="159">
        <v>0</v>
      </c>
      <c r="I103" s="190">
        <f>$C103*H103/1000000</f>
        <v>0</v>
      </c>
      <c r="J103" s="159">
        <v>0</v>
      </c>
      <c r="K103" s="190">
        <f>$C103*J103/1000000</f>
        <v>0</v>
      </c>
      <c r="L103" s="159">
        <v>0</v>
      </c>
      <c r="M103" s="190">
        <f>$C103*L103/1000000</f>
        <v>0</v>
      </c>
      <c r="N103" s="204">
        <f>SUM(I103+K103/1000*$J$141+M103/1000*$K$141)</f>
        <v>0</v>
      </c>
      <c r="O103" s="191"/>
      <c r="P103" s="191"/>
      <c r="Q103" s="191"/>
      <c r="R103" s="191"/>
      <c r="S103" s="191"/>
      <c r="T103" s="191"/>
      <c r="U103" s="191"/>
      <c r="V103" s="191"/>
      <c r="W103" s="191"/>
      <c r="X103" s="191"/>
      <c r="Y103" s="191"/>
    </row>
    <row r="104" spans="1:25" x14ac:dyDescent="0.2">
      <c r="A104" s="178" t="s">
        <v>384</v>
      </c>
      <c r="B104" s="47">
        <v>0</v>
      </c>
      <c r="C104" s="161">
        <f>B104*$B$140</f>
        <v>0</v>
      </c>
      <c r="D104" s="161">
        <f t="shared" si="210"/>
        <v>0</v>
      </c>
      <c r="E104" s="161">
        <f t="shared" ref="E104" si="211">C104/1000</f>
        <v>0</v>
      </c>
      <c r="F104" s="161"/>
      <c r="G104" s="161"/>
      <c r="H104" s="159">
        <v>0</v>
      </c>
      <c r="I104" s="190">
        <f>$C104*H104/1000000</f>
        <v>0</v>
      </c>
      <c r="J104" s="159">
        <v>0</v>
      </c>
      <c r="K104" s="190">
        <f>$C104*J104/1000000</f>
        <v>0</v>
      </c>
      <c r="L104" s="159">
        <v>0</v>
      </c>
      <c r="M104" s="190">
        <f>$C104*L104/1000000</f>
        <v>0</v>
      </c>
      <c r="N104" s="204">
        <f>SUM(I104+K104/1000*$J$141+M104/1000*$K$141)</f>
        <v>0</v>
      </c>
      <c r="O104" s="191"/>
      <c r="P104" s="191"/>
      <c r="Q104" s="191"/>
      <c r="R104" s="191"/>
      <c r="S104" s="191"/>
      <c r="T104" s="191"/>
      <c r="U104" s="191"/>
      <c r="V104" s="191"/>
      <c r="W104" s="191"/>
      <c r="X104" s="191"/>
      <c r="Y104" s="191"/>
    </row>
    <row r="105" spans="1:25" x14ac:dyDescent="0.2">
      <c r="A105" s="171" t="s">
        <v>749</v>
      </c>
      <c r="B105" s="172" t="s">
        <v>381</v>
      </c>
      <c r="C105" s="155" t="s">
        <v>565</v>
      </c>
      <c r="D105" s="155" t="s">
        <v>6</v>
      </c>
      <c r="E105" s="155" t="s">
        <v>566</v>
      </c>
      <c r="F105" s="155"/>
      <c r="G105" s="155"/>
      <c r="H105" s="151" t="s">
        <v>563</v>
      </c>
      <c r="I105" s="187" t="s">
        <v>4</v>
      </c>
      <c r="J105" s="192" t="s">
        <v>200</v>
      </c>
      <c r="K105" s="151" t="s">
        <v>526</v>
      </c>
      <c r="L105" s="192" t="s">
        <v>200</v>
      </c>
      <c r="M105" s="151" t="s">
        <v>526</v>
      </c>
      <c r="N105" s="188" t="s">
        <v>4</v>
      </c>
      <c r="O105" s="186"/>
      <c r="P105" s="186"/>
      <c r="Q105" s="186"/>
      <c r="R105" s="186"/>
      <c r="S105" s="186"/>
      <c r="T105" s="186"/>
      <c r="U105" s="186"/>
      <c r="V105" s="186"/>
      <c r="W105" s="186"/>
      <c r="X105" s="186"/>
      <c r="Y105" s="186"/>
    </row>
    <row r="106" spans="1:25" x14ac:dyDescent="0.2">
      <c r="A106" s="193" t="s">
        <v>748</v>
      </c>
      <c r="B106" s="47">
        <v>0</v>
      </c>
      <c r="C106" s="161">
        <f>B106*$B$140</f>
        <v>0</v>
      </c>
      <c r="D106" s="206">
        <f t="shared" ref="D106" si="212">C106/1000000</f>
        <v>0</v>
      </c>
      <c r="E106" s="161">
        <f t="shared" ref="E106" si="213">C106/1000</f>
        <v>0</v>
      </c>
      <c r="F106" s="161"/>
      <c r="G106" s="161"/>
      <c r="H106" s="159">
        <v>0</v>
      </c>
      <c r="I106" s="190">
        <f>$C106*H106/1000000</f>
        <v>0</v>
      </c>
      <c r="J106" s="159">
        <v>0</v>
      </c>
      <c r="K106" s="190">
        <f>$C106*J106/1000000</f>
        <v>0</v>
      </c>
      <c r="L106" s="159">
        <v>0</v>
      </c>
      <c r="M106" s="190">
        <f>$C106*L106/1000000</f>
        <v>0</v>
      </c>
      <c r="N106" s="177">
        <f>SUM(I106+K106/1000*$J$141+M106/1000*$K$141)</f>
        <v>0</v>
      </c>
      <c r="O106" s="191"/>
      <c r="P106" s="191"/>
      <c r="Q106" s="191"/>
      <c r="R106" s="191"/>
      <c r="S106" s="191"/>
      <c r="T106" s="191"/>
      <c r="U106" s="191"/>
      <c r="V106" s="191"/>
      <c r="W106" s="191"/>
      <c r="X106" s="191"/>
      <c r="Y106" s="191"/>
    </row>
    <row r="107" spans="1:25" x14ac:dyDescent="0.2">
      <c r="A107" s="194" t="s">
        <v>204</v>
      </c>
      <c r="B107" s="195"/>
      <c r="C107" s="196"/>
      <c r="D107" s="195">
        <f>SUM(D72:D90,D92:D95,D97:D99,D102:D104,D106)</f>
        <v>134.6918900769231</v>
      </c>
      <c r="E107" s="195">
        <f t="shared" ref="E107:Y107" si="214">SUM(E72:E90,E92:E95,E97:E99,E102:E104,E106)</f>
        <v>134691.8900769231</v>
      </c>
      <c r="F107" s="195"/>
      <c r="G107" s="195"/>
      <c r="H107" s="195"/>
      <c r="I107" s="195">
        <f t="shared" si="214"/>
        <v>14620.672662904233</v>
      </c>
      <c r="J107" s="195"/>
      <c r="K107" s="195">
        <f t="shared" si="214"/>
        <v>36605.925473076932</v>
      </c>
      <c r="L107" s="195"/>
      <c r="M107" s="195">
        <f t="shared" si="214"/>
        <v>494.02279730769237</v>
      </c>
      <c r="N107" s="195">
        <f t="shared" si="214"/>
        <v>2084.6436105596158</v>
      </c>
      <c r="O107" s="197"/>
      <c r="P107" s="197">
        <f t="shared" si="214"/>
        <v>1095.9477024766152</v>
      </c>
      <c r="Q107" s="197"/>
      <c r="R107" s="197">
        <f t="shared" si="214"/>
        <v>1433.8720740000001</v>
      </c>
      <c r="S107" s="197"/>
      <c r="T107" s="197">
        <f t="shared" si="214"/>
        <v>267.50942916923083</v>
      </c>
      <c r="U107" s="197"/>
      <c r="V107" s="197">
        <f t="shared" si="214"/>
        <v>11757.318006830768</v>
      </c>
      <c r="W107" s="197"/>
      <c r="X107" s="197">
        <f t="shared" si="214"/>
        <v>1082.0779176692308</v>
      </c>
      <c r="Y107" s="197">
        <f t="shared" si="214"/>
        <v>15636.725130145845</v>
      </c>
    </row>
    <row r="108" spans="1:25" x14ac:dyDescent="0.2">
      <c r="A108" s="194" t="s">
        <v>648</v>
      </c>
      <c r="B108" s="195"/>
      <c r="C108" s="172"/>
      <c r="D108" s="195">
        <f>SUM(D72:D90,D92:D95,D97:D99,D104,D106)</f>
        <v>134.33189007692309</v>
      </c>
      <c r="E108" s="195">
        <f t="shared" ref="E108:Y108" si="215">SUM(E72:E90,E92:E95,E97:E99,E104,E106)</f>
        <v>134331.8900769231</v>
      </c>
      <c r="F108" s="195"/>
      <c r="G108" s="195"/>
      <c r="H108" s="195"/>
      <c r="I108" s="195">
        <f t="shared" si="215"/>
        <v>14573.937662904233</v>
      </c>
      <c r="J108" s="195"/>
      <c r="K108" s="195">
        <f t="shared" si="215"/>
        <v>36605.925473076932</v>
      </c>
      <c r="L108" s="195"/>
      <c r="M108" s="195">
        <f t="shared" si="215"/>
        <v>494.02279730769237</v>
      </c>
      <c r="N108" s="195">
        <f t="shared" si="215"/>
        <v>2037.9086105596157</v>
      </c>
      <c r="O108" s="195"/>
      <c r="P108" s="195">
        <f t="shared" si="215"/>
        <v>1095.9477024766152</v>
      </c>
      <c r="Q108" s="195"/>
      <c r="R108" s="195">
        <f t="shared" si="215"/>
        <v>1433.8720740000001</v>
      </c>
      <c r="S108" s="195"/>
      <c r="T108" s="195">
        <f t="shared" si="215"/>
        <v>267.50942916923083</v>
      </c>
      <c r="U108" s="195"/>
      <c r="V108" s="195">
        <f t="shared" si="215"/>
        <v>11757.318006830768</v>
      </c>
      <c r="W108" s="195"/>
      <c r="X108" s="195">
        <f t="shared" si="215"/>
        <v>1082.0779176692308</v>
      </c>
      <c r="Y108" s="195">
        <f t="shared" si="215"/>
        <v>15636.725130145845</v>
      </c>
    </row>
    <row r="109" spans="1:25" x14ac:dyDescent="0.2">
      <c r="A109" s="109"/>
      <c r="B109" s="109"/>
      <c r="C109" s="109"/>
      <c r="D109" s="109"/>
      <c r="E109" s="109"/>
      <c r="F109" s="109"/>
      <c r="G109" s="109"/>
      <c r="H109" s="109"/>
      <c r="I109" s="109"/>
      <c r="J109" s="109"/>
      <c r="K109" s="109"/>
      <c r="L109" s="109"/>
      <c r="M109" s="109"/>
      <c r="N109" s="109"/>
      <c r="O109" s="109"/>
      <c r="P109" s="109"/>
      <c r="Q109" s="109"/>
      <c r="R109" s="109"/>
      <c r="S109" s="109"/>
      <c r="T109" s="109"/>
      <c r="U109" s="109"/>
      <c r="V109" s="109"/>
      <c r="W109" s="109"/>
      <c r="X109" s="109"/>
      <c r="Y109" s="109"/>
    </row>
    <row r="110" spans="1:25" ht="41.25" x14ac:dyDescent="0.2">
      <c r="A110" s="207"/>
      <c r="B110" s="208"/>
      <c r="C110" s="209"/>
      <c r="D110" s="209"/>
      <c r="E110" s="209"/>
      <c r="F110" s="209"/>
      <c r="G110" s="209"/>
      <c r="H110" s="209"/>
      <c r="I110" s="184" t="s">
        <v>527</v>
      </c>
      <c r="J110" s="182" t="s">
        <v>198</v>
      </c>
      <c r="K110" s="182" t="s">
        <v>196</v>
      </c>
      <c r="L110" s="182" t="s">
        <v>199</v>
      </c>
      <c r="M110" s="182" t="s">
        <v>197</v>
      </c>
      <c r="N110" s="156" t="s">
        <v>560</v>
      </c>
      <c r="O110" s="182" t="s">
        <v>233</v>
      </c>
      <c r="P110" s="182" t="s">
        <v>222</v>
      </c>
      <c r="Q110" s="182" t="s">
        <v>234</v>
      </c>
      <c r="R110" s="182" t="s">
        <v>223</v>
      </c>
      <c r="S110" s="182" t="s">
        <v>235</v>
      </c>
      <c r="T110" s="182" t="s">
        <v>224</v>
      </c>
      <c r="U110" s="183" t="s">
        <v>641</v>
      </c>
      <c r="V110" s="183" t="s">
        <v>642</v>
      </c>
      <c r="W110" s="182" t="s">
        <v>376</v>
      </c>
      <c r="X110" s="182" t="s">
        <v>377</v>
      </c>
      <c r="Y110" s="156" t="s">
        <v>649</v>
      </c>
    </row>
    <row r="111" spans="1:25" x14ac:dyDescent="0.2">
      <c r="A111" s="207"/>
      <c r="B111" s="208"/>
      <c r="C111" s="209"/>
      <c r="D111" s="209"/>
      <c r="E111" s="209"/>
      <c r="F111" s="209"/>
      <c r="G111" s="209"/>
      <c r="H111" s="209"/>
      <c r="I111" s="155" t="s">
        <v>4</v>
      </c>
      <c r="J111" s="155" t="s">
        <v>200</v>
      </c>
      <c r="K111" s="155" t="s">
        <v>526</v>
      </c>
      <c r="L111" s="155" t="s">
        <v>200</v>
      </c>
      <c r="M111" s="155" t="s">
        <v>526</v>
      </c>
      <c r="N111" s="157" t="s">
        <v>4</v>
      </c>
      <c r="O111" s="155" t="s">
        <v>200</v>
      </c>
      <c r="P111" s="155" t="s">
        <v>526</v>
      </c>
      <c r="Q111" s="155" t="s">
        <v>200</v>
      </c>
      <c r="R111" s="155" t="s">
        <v>526</v>
      </c>
      <c r="S111" s="155" t="s">
        <v>200</v>
      </c>
      <c r="T111" s="155" t="s">
        <v>526</v>
      </c>
      <c r="U111" s="151" t="s">
        <v>200</v>
      </c>
      <c r="V111" s="155" t="s">
        <v>526</v>
      </c>
      <c r="W111" s="155" t="s">
        <v>200</v>
      </c>
      <c r="X111" s="155" t="s">
        <v>526</v>
      </c>
      <c r="Y111" s="157" t="s">
        <v>526</v>
      </c>
    </row>
    <row r="112" spans="1:25" x14ac:dyDescent="0.2">
      <c r="A112" s="210" t="s">
        <v>653</v>
      </c>
      <c r="B112" s="208"/>
      <c r="C112" s="211"/>
      <c r="D112" s="208"/>
      <c r="E112" s="208"/>
      <c r="F112" s="208"/>
      <c r="G112" s="208"/>
      <c r="H112" s="208"/>
      <c r="I112" s="208">
        <f>I65-I107</f>
        <v>0</v>
      </c>
      <c r="J112" s="208"/>
      <c r="K112" s="208">
        <f>K65-K107</f>
        <v>0</v>
      </c>
      <c r="L112" s="208"/>
      <c r="M112" s="208">
        <f>M65-M107</f>
        <v>0</v>
      </c>
      <c r="N112" s="212">
        <f>N65-N107</f>
        <v>0</v>
      </c>
      <c r="O112" s="208"/>
      <c r="P112" s="208">
        <f>P65-P107</f>
        <v>0</v>
      </c>
      <c r="Q112" s="208"/>
      <c r="R112" s="208">
        <f>R65-R107</f>
        <v>0</v>
      </c>
      <c r="S112" s="208"/>
      <c r="T112" s="208">
        <f>T65-T107</f>
        <v>0</v>
      </c>
      <c r="U112" s="208"/>
      <c r="V112" s="208">
        <f>V65-V107</f>
        <v>0</v>
      </c>
      <c r="W112" s="208"/>
      <c r="X112" s="208">
        <f>X65-X107</f>
        <v>0</v>
      </c>
      <c r="Y112" s="208">
        <f>Y65-Y107</f>
        <v>0</v>
      </c>
    </row>
    <row r="113" spans="1:25" x14ac:dyDescent="0.2">
      <c r="A113" s="207" t="s">
        <v>654</v>
      </c>
      <c r="B113" s="208"/>
      <c r="C113" s="211"/>
      <c r="D113" s="208"/>
      <c r="E113" s="208"/>
      <c r="F113" s="208"/>
      <c r="G113" s="208"/>
      <c r="H113" s="208"/>
      <c r="I113" s="208">
        <f>I66-I108</f>
        <v>0</v>
      </c>
      <c r="J113" s="208"/>
      <c r="K113" s="208">
        <f>K66-K108</f>
        <v>0</v>
      </c>
      <c r="L113" s="208"/>
      <c r="M113" s="208">
        <f>M66-M108</f>
        <v>0</v>
      </c>
      <c r="N113" s="212">
        <f>N66-N108</f>
        <v>0</v>
      </c>
      <c r="O113" s="208"/>
      <c r="P113" s="208">
        <f>P66-P108</f>
        <v>0</v>
      </c>
      <c r="Q113" s="208"/>
      <c r="R113" s="208">
        <f>R66-R108</f>
        <v>0</v>
      </c>
      <c r="S113" s="208"/>
      <c r="T113" s="208">
        <f>T66-T108</f>
        <v>0</v>
      </c>
      <c r="U113" s="208"/>
      <c r="V113" s="208">
        <f>V66-V108</f>
        <v>0</v>
      </c>
      <c r="W113" s="208"/>
      <c r="X113" s="208">
        <f>X66-X108</f>
        <v>0</v>
      </c>
      <c r="Y113" s="208">
        <f>Y66-Y108</f>
        <v>0</v>
      </c>
    </row>
    <row r="114" spans="1:25" x14ac:dyDescent="0.2">
      <c r="A114" s="109"/>
      <c r="B114" s="109"/>
      <c r="C114" s="109"/>
      <c r="D114" s="109"/>
      <c r="E114" s="109"/>
      <c r="F114" s="109"/>
      <c r="G114" s="109"/>
      <c r="H114" s="109"/>
      <c r="I114" s="109"/>
      <c r="J114" s="109"/>
      <c r="K114" s="109"/>
      <c r="L114" s="109"/>
      <c r="M114" s="109"/>
      <c r="N114" s="109"/>
      <c r="O114" s="109"/>
      <c r="P114" s="109"/>
      <c r="Q114" s="109"/>
      <c r="R114" s="109"/>
      <c r="S114" s="109"/>
      <c r="T114" s="109"/>
      <c r="U114" s="109"/>
      <c r="V114" s="109"/>
      <c r="W114" s="109"/>
      <c r="X114" s="109"/>
      <c r="Y114" s="109"/>
    </row>
    <row r="115" spans="1:25" x14ac:dyDescent="0.2">
      <c r="A115" s="109"/>
      <c r="B115" s="109" t="s">
        <v>637</v>
      </c>
      <c r="C115" s="213" t="s">
        <v>578</v>
      </c>
      <c r="D115" s="109"/>
      <c r="E115" s="109"/>
      <c r="F115" s="109"/>
      <c r="G115" s="109"/>
      <c r="H115" s="109"/>
      <c r="I115" s="109"/>
      <c r="J115" s="109"/>
      <c r="K115" s="109"/>
      <c r="L115" s="109"/>
      <c r="M115" s="109"/>
      <c r="N115" s="109"/>
      <c r="O115" s="109"/>
      <c r="P115" s="109"/>
      <c r="Q115" s="109"/>
      <c r="R115" s="109"/>
      <c r="S115" s="109"/>
      <c r="T115" s="109"/>
      <c r="U115" s="109"/>
      <c r="V115" s="109"/>
      <c r="W115" s="109"/>
      <c r="X115" s="109"/>
      <c r="Y115" s="109"/>
    </row>
    <row r="116" spans="1:25" x14ac:dyDescent="0.2">
      <c r="A116" s="207" t="s">
        <v>634</v>
      </c>
      <c r="B116" s="214">
        <f>D65</f>
        <v>134.6918900769231</v>
      </c>
      <c r="C116" s="214">
        <f>B116/$B$142</f>
        <v>37414.413910256415</v>
      </c>
      <c r="D116" s="109"/>
      <c r="E116" s="109"/>
      <c r="F116" s="109"/>
      <c r="G116" s="109"/>
      <c r="H116" s="109"/>
      <c r="I116" s="109"/>
      <c r="J116" s="109"/>
      <c r="K116" s="109"/>
      <c r="L116" s="109"/>
      <c r="M116" s="109"/>
      <c r="N116" s="109"/>
      <c r="O116" s="109"/>
      <c r="P116" s="109"/>
      <c r="Q116" s="109"/>
      <c r="R116" s="109"/>
      <c r="S116" s="109"/>
      <c r="T116" s="109"/>
      <c r="U116" s="109"/>
      <c r="V116" s="109"/>
      <c r="W116" s="109"/>
      <c r="X116" s="109"/>
      <c r="Y116" s="109"/>
    </row>
    <row r="117" spans="1:25" x14ac:dyDescent="0.2">
      <c r="A117" s="207" t="s">
        <v>635</v>
      </c>
      <c r="B117" s="214">
        <f>D107</f>
        <v>134.6918900769231</v>
      </c>
      <c r="C117" s="214">
        <f>B117/$B$142</f>
        <v>37414.413910256415</v>
      </c>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row>
    <row r="118" spans="1:25" x14ac:dyDescent="0.2">
      <c r="A118" s="210" t="s">
        <v>656</v>
      </c>
      <c r="B118" s="208">
        <f>B116-B117</f>
        <v>0</v>
      </c>
      <c r="C118" s="208">
        <f>C116-C117</f>
        <v>0</v>
      </c>
      <c r="D118" s="109"/>
      <c r="E118" s="109"/>
      <c r="F118" s="109"/>
      <c r="G118" s="109"/>
      <c r="H118" s="109"/>
      <c r="I118" s="109"/>
      <c r="J118" s="109"/>
      <c r="K118" s="109"/>
      <c r="L118" s="109"/>
      <c r="M118" s="109"/>
      <c r="N118" s="109"/>
      <c r="O118" s="109"/>
      <c r="P118" s="109"/>
      <c r="Q118" s="109"/>
      <c r="R118" s="109"/>
      <c r="S118" s="109"/>
      <c r="T118" s="109"/>
      <c r="U118" s="109"/>
      <c r="V118" s="109"/>
      <c r="W118" s="109"/>
      <c r="X118" s="109"/>
      <c r="Y118" s="109"/>
    </row>
    <row r="119" spans="1:25" x14ac:dyDescent="0.2">
      <c r="A119" s="109"/>
      <c r="B119" s="109"/>
      <c r="C119" s="109"/>
      <c r="D119" s="109"/>
      <c r="E119" s="109"/>
      <c r="F119" s="109"/>
      <c r="G119" s="109"/>
      <c r="H119" s="109"/>
      <c r="I119" s="109"/>
      <c r="J119" s="109"/>
      <c r="K119" s="109"/>
      <c r="L119" s="109"/>
      <c r="M119" s="109"/>
      <c r="N119" s="109"/>
      <c r="O119" s="109"/>
      <c r="P119" s="109"/>
      <c r="Q119" s="109"/>
      <c r="R119" s="109"/>
      <c r="S119" s="109"/>
      <c r="T119" s="109"/>
      <c r="U119" s="109"/>
      <c r="V119" s="109"/>
      <c r="W119" s="109"/>
      <c r="X119" s="109"/>
      <c r="Y119" s="109"/>
    </row>
    <row r="120" spans="1:25" x14ac:dyDescent="0.2">
      <c r="A120" s="207" t="s">
        <v>629</v>
      </c>
      <c r="B120" s="208">
        <f>B14/C116</f>
        <v>0.85</v>
      </c>
      <c r="C120" s="215" t="s">
        <v>611</v>
      </c>
      <c r="D120" s="109"/>
      <c r="E120" s="109"/>
      <c r="F120" s="109"/>
      <c r="G120" s="109"/>
      <c r="H120" s="109"/>
      <c r="I120" s="109"/>
      <c r="J120" s="109"/>
      <c r="K120" s="109"/>
      <c r="L120" s="109"/>
      <c r="M120" s="109"/>
      <c r="N120" s="109"/>
      <c r="O120" s="109"/>
      <c r="P120" s="109"/>
      <c r="Q120" s="109"/>
      <c r="R120" s="109"/>
      <c r="S120" s="109"/>
      <c r="T120" s="109"/>
      <c r="U120" s="109"/>
      <c r="V120" s="109"/>
      <c r="W120" s="109"/>
      <c r="X120" s="109"/>
      <c r="Y120" s="109"/>
    </row>
    <row r="121" spans="1:25" x14ac:dyDescent="0.2">
      <c r="A121" s="207" t="s">
        <v>630</v>
      </c>
      <c r="B121" s="208">
        <f>C14/C117</f>
        <v>0.96000000000000008</v>
      </c>
      <c r="C121" s="215" t="s">
        <v>611</v>
      </c>
      <c r="D121" s="109"/>
      <c r="E121" s="109"/>
      <c r="F121" s="109"/>
      <c r="G121" s="109"/>
      <c r="H121" s="109"/>
      <c r="I121" s="109"/>
      <c r="J121" s="109"/>
      <c r="K121" s="109"/>
      <c r="L121" s="109"/>
      <c r="M121" s="109"/>
      <c r="N121" s="109"/>
      <c r="O121" s="109"/>
      <c r="P121" s="109"/>
      <c r="Q121" s="109"/>
      <c r="R121" s="109"/>
      <c r="S121" s="109"/>
      <c r="T121" s="109"/>
      <c r="U121" s="109"/>
      <c r="V121" s="109"/>
      <c r="W121" s="109"/>
      <c r="X121" s="109"/>
      <c r="Y121" s="109"/>
    </row>
    <row r="122" spans="1:25" ht="33" customHeight="1" x14ac:dyDescent="0.2">
      <c r="A122" s="216" t="s">
        <v>631</v>
      </c>
      <c r="B122" s="217">
        <f>C117*(B121-B120)</f>
        <v>4115.585530128209</v>
      </c>
      <c r="C122" s="218" t="s">
        <v>578</v>
      </c>
      <c r="D122" s="112" t="s">
        <v>638</v>
      </c>
      <c r="E122" s="109"/>
      <c r="F122" s="109"/>
      <c r="G122" s="109"/>
      <c r="H122" s="109"/>
      <c r="I122" s="109"/>
      <c r="J122" s="109"/>
      <c r="K122" s="109"/>
      <c r="L122" s="109"/>
      <c r="M122" s="109"/>
      <c r="N122" s="109"/>
      <c r="O122" s="109"/>
      <c r="P122" s="109"/>
      <c r="Q122" s="109"/>
      <c r="R122" s="109"/>
      <c r="S122" s="109"/>
      <c r="T122" s="109"/>
      <c r="U122" s="109"/>
      <c r="V122" s="109"/>
      <c r="W122" s="109"/>
      <c r="X122" s="109"/>
      <c r="Y122" s="109"/>
    </row>
    <row r="123" spans="1:25" x14ac:dyDescent="0.2">
      <c r="A123" s="219" t="s">
        <v>639</v>
      </c>
      <c r="B123" s="208">
        <f>(SUM(D85:D90,D95,D99,D103:D104)-SUM(D43:D48,D53,D57,D61:D62))/$B$142</f>
        <v>0</v>
      </c>
      <c r="C123" s="213" t="s">
        <v>578</v>
      </c>
      <c r="D123" s="220" t="s">
        <v>640</v>
      </c>
      <c r="E123" s="109"/>
      <c r="F123" s="109"/>
      <c r="G123" s="109"/>
      <c r="H123" s="109"/>
      <c r="I123" s="109"/>
      <c r="J123" s="109"/>
      <c r="K123" s="109"/>
      <c r="L123" s="109"/>
      <c r="M123" s="109"/>
      <c r="N123" s="109"/>
      <c r="O123" s="109"/>
      <c r="P123" s="109"/>
      <c r="Q123" s="109"/>
      <c r="R123" s="109"/>
      <c r="S123" s="109"/>
      <c r="T123" s="109"/>
      <c r="U123" s="109"/>
      <c r="V123" s="109"/>
      <c r="W123" s="109"/>
      <c r="X123" s="109"/>
      <c r="Y123" s="109"/>
    </row>
    <row r="124" spans="1:25" x14ac:dyDescent="0.2">
      <c r="A124" s="219" t="s">
        <v>658</v>
      </c>
      <c r="B124" s="208">
        <f>(SUM(D72:D84,D92,D102)-SUM(D30:D42,D50,D60))/$B$142</f>
        <v>0</v>
      </c>
      <c r="C124" s="213" t="s">
        <v>578</v>
      </c>
      <c r="D124" s="220" t="s">
        <v>655</v>
      </c>
      <c r="E124" s="109"/>
      <c r="F124" s="109"/>
      <c r="G124" s="109"/>
      <c r="H124" s="109"/>
      <c r="I124" s="109"/>
      <c r="J124" s="109"/>
      <c r="K124" s="109"/>
      <c r="L124" s="109"/>
      <c r="M124" s="109"/>
      <c r="N124" s="109"/>
      <c r="O124" s="109"/>
      <c r="P124" s="109"/>
      <c r="Q124" s="109"/>
      <c r="R124" s="109"/>
      <c r="S124" s="109"/>
      <c r="T124" s="109"/>
      <c r="U124" s="109"/>
      <c r="V124" s="109"/>
      <c r="W124" s="109"/>
      <c r="X124" s="109"/>
      <c r="Y124" s="109"/>
    </row>
    <row r="125" spans="1:25" ht="25.5" x14ac:dyDescent="0.2">
      <c r="A125" s="219" t="s">
        <v>657</v>
      </c>
      <c r="B125" s="208">
        <f>C118+B22</f>
        <v>439.28</v>
      </c>
      <c r="C125" s="213" t="s">
        <v>578</v>
      </c>
      <c r="D125" s="220"/>
      <c r="E125" s="109"/>
      <c r="F125" s="109"/>
      <c r="G125" s="109"/>
      <c r="H125" s="109"/>
      <c r="I125" s="109"/>
      <c r="J125" s="109"/>
      <c r="K125" s="109"/>
      <c r="L125" s="109"/>
      <c r="M125" s="109"/>
      <c r="N125" s="109"/>
      <c r="O125" s="109"/>
      <c r="P125" s="109"/>
      <c r="Q125" s="109"/>
      <c r="R125" s="109"/>
      <c r="S125" s="109"/>
      <c r="T125" s="109"/>
      <c r="U125" s="109"/>
      <c r="V125" s="109"/>
      <c r="W125" s="109"/>
      <c r="X125" s="109"/>
      <c r="Y125" s="109"/>
    </row>
    <row r="126" spans="1:25" x14ac:dyDescent="0.2">
      <c r="A126" s="109"/>
      <c r="B126" s="109"/>
      <c r="C126" s="109"/>
      <c r="D126" s="109"/>
      <c r="E126" s="109"/>
      <c r="F126" s="109"/>
      <c r="G126" s="109"/>
      <c r="H126" s="109"/>
      <c r="I126" s="109"/>
      <c r="J126" s="109"/>
      <c r="K126" s="109"/>
      <c r="L126" s="109"/>
      <c r="M126" s="109"/>
      <c r="N126" s="109"/>
      <c r="O126" s="109"/>
      <c r="P126" s="109"/>
      <c r="Q126" s="109"/>
      <c r="R126" s="109"/>
      <c r="S126" s="109"/>
      <c r="T126" s="109"/>
      <c r="U126" s="109"/>
      <c r="V126" s="109"/>
      <c r="W126" s="109"/>
      <c r="X126" s="109"/>
      <c r="Y126" s="109"/>
    </row>
    <row r="127" spans="1:25" hidden="1" x14ac:dyDescent="0.2">
      <c r="A127" s="221" t="s">
        <v>615</v>
      </c>
      <c r="B127" s="109"/>
      <c r="C127" s="109"/>
      <c r="D127" s="109"/>
      <c r="E127" s="109"/>
      <c r="F127" s="109"/>
      <c r="G127" s="109"/>
      <c r="H127" s="109"/>
      <c r="I127" s="109"/>
      <c r="J127" s="109"/>
      <c r="K127" s="109"/>
      <c r="L127" s="109"/>
      <c r="M127" s="109"/>
      <c r="N127" s="109"/>
      <c r="O127" s="109"/>
      <c r="P127" s="109"/>
      <c r="Q127" s="109"/>
      <c r="R127" s="109"/>
      <c r="S127" s="109"/>
      <c r="T127" s="109"/>
      <c r="U127" s="109"/>
      <c r="V127" s="109"/>
      <c r="W127" s="109"/>
      <c r="X127" s="109"/>
      <c r="Y127" s="109"/>
    </row>
    <row r="128" spans="1:25" ht="15.75" hidden="1" customHeight="1" x14ac:dyDescent="0.2">
      <c r="A128" s="222" t="s">
        <v>528</v>
      </c>
      <c r="B128" s="222"/>
      <c r="C128" s="222"/>
      <c r="D128" s="222"/>
      <c r="E128" s="222"/>
      <c r="F128" s="222"/>
      <c r="G128" s="222"/>
      <c r="H128" s="222"/>
      <c r="I128" s="222"/>
      <c r="J128" s="222"/>
      <c r="K128" s="222"/>
      <c r="L128" s="222"/>
      <c r="M128" s="223"/>
      <c r="N128" s="223"/>
      <c r="O128" s="223"/>
      <c r="P128" s="223"/>
      <c r="Q128" s="223"/>
      <c r="R128" s="223"/>
      <c r="S128" s="223"/>
      <c r="T128" s="223"/>
      <c r="U128" s="109"/>
      <c r="V128" s="109"/>
      <c r="W128" s="109"/>
      <c r="X128" s="109"/>
      <c r="Y128" s="109"/>
    </row>
    <row r="129" spans="1:25" hidden="1" x14ac:dyDescent="0.2">
      <c r="A129" s="222"/>
      <c r="B129" s="222"/>
      <c r="C129" s="222"/>
      <c r="D129" s="222"/>
      <c r="E129" s="222"/>
      <c r="F129" s="222"/>
      <c r="G129" s="222"/>
      <c r="H129" s="222"/>
      <c r="I129" s="222"/>
      <c r="J129" s="222"/>
      <c r="K129" s="222"/>
      <c r="L129" s="222"/>
      <c r="M129" s="223"/>
      <c r="N129" s="223"/>
      <c r="O129" s="223"/>
      <c r="P129" s="223"/>
      <c r="Q129" s="223"/>
      <c r="R129" s="223"/>
      <c r="S129" s="223"/>
      <c r="T129" s="223"/>
      <c r="U129" s="109"/>
      <c r="V129" s="109"/>
      <c r="W129" s="109"/>
      <c r="X129" s="109"/>
      <c r="Y129" s="109"/>
    </row>
    <row r="130" spans="1:25" hidden="1" x14ac:dyDescent="0.2">
      <c r="A130" s="222"/>
      <c r="B130" s="222"/>
      <c r="C130" s="222"/>
      <c r="D130" s="222"/>
      <c r="E130" s="222"/>
      <c r="F130" s="222"/>
      <c r="G130" s="222"/>
      <c r="H130" s="222"/>
      <c r="I130" s="222"/>
      <c r="J130" s="222"/>
      <c r="K130" s="222"/>
      <c r="L130" s="222"/>
      <c r="M130" s="224"/>
      <c r="N130" s="224"/>
      <c r="O130" s="224"/>
      <c r="P130" s="224"/>
      <c r="Q130" s="224"/>
      <c r="R130" s="224"/>
      <c r="S130" s="224"/>
      <c r="T130" s="224"/>
      <c r="U130" s="109"/>
      <c r="V130" s="109"/>
      <c r="W130" s="109"/>
      <c r="X130" s="109"/>
      <c r="Y130" s="109"/>
    </row>
    <row r="131" spans="1:25" hidden="1" x14ac:dyDescent="0.2">
      <c r="A131" s="223"/>
      <c r="B131" s="223"/>
      <c r="C131" s="223"/>
      <c r="D131" s="223"/>
      <c r="E131" s="223"/>
      <c r="F131" s="223"/>
      <c r="G131" s="223"/>
      <c r="H131" s="223"/>
      <c r="I131" s="223"/>
      <c r="J131" s="224"/>
      <c r="K131" s="224"/>
      <c r="L131" s="224"/>
      <c r="M131" s="224"/>
      <c r="N131" s="224"/>
      <c r="O131" s="224"/>
      <c r="P131" s="224"/>
      <c r="Q131" s="224"/>
      <c r="R131" s="224"/>
      <c r="S131" s="224"/>
      <c r="T131" s="224"/>
      <c r="U131" s="109"/>
      <c r="V131" s="109"/>
      <c r="W131" s="109"/>
      <c r="X131" s="109"/>
      <c r="Y131" s="109"/>
    </row>
    <row r="132" spans="1:25" hidden="1" x14ac:dyDescent="0.2">
      <c r="A132" s="225" t="s">
        <v>617</v>
      </c>
      <c r="B132" s="223"/>
      <c r="C132" s="223"/>
      <c r="D132" s="223"/>
      <c r="E132" s="223"/>
      <c r="F132" s="223"/>
      <c r="G132" s="223"/>
      <c r="H132" s="223"/>
      <c r="I132" s="223"/>
      <c r="J132" s="224"/>
      <c r="K132" s="224"/>
      <c r="L132" s="224"/>
      <c r="M132" s="224"/>
      <c r="N132" s="224"/>
      <c r="O132" s="224"/>
      <c r="P132" s="224"/>
      <c r="Q132" s="224"/>
      <c r="R132" s="224"/>
      <c r="S132" s="224"/>
      <c r="T132" s="224"/>
      <c r="U132" s="109"/>
      <c r="V132" s="109"/>
      <c r="W132" s="109"/>
      <c r="X132" s="109"/>
      <c r="Y132" s="109"/>
    </row>
    <row r="133" spans="1:25" ht="14.25" hidden="1" x14ac:dyDescent="0.25">
      <c r="A133" s="226" t="s">
        <v>616</v>
      </c>
      <c r="B133" s="227"/>
      <c r="C133" s="227"/>
      <c r="D133" s="109"/>
      <c r="E133" s="109"/>
      <c r="F133" s="109"/>
      <c r="G133" s="109"/>
      <c r="H133" s="109"/>
      <c r="I133" s="109"/>
      <c r="J133" s="109"/>
      <c r="K133" s="109"/>
      <c r="L133" s="109"/>
      <c r="M133" s="109"/>
      <c r="N133" s="109"/>
      <c r="O133" s="109"/>
      <c r="P133" s="109"/>
      <c r="Q133" s="109"/>
      <c r="R133" s="109"/>
      <c r="S133" s="109"/>
      <c r="T133" s="109"/>
      <c r="U133" s="109"/>
      <c r="V133" s="109"/>
      <c r="W133" s="109"/>
      <c r="X133" s="109"/>
      <c r="Y133" s="109"/>
    </row>
    <row r="134" spans="1:25" hidden="1" x14ac:dyDescent="0.2">
      <c r="A134" s="244" t="s">
        <v>252</v>
      </c>
      <c r="B134" s="244" t="s">
        <v>250</v>
      </c>
      <c r="C134" s="244"/>
      <c r="D134" s="109"/>
      <c r="E134" s="109"/>
      <c r="F134" s="109"/>
      <c r="G134" s="109"/>
      <c r="H134" s="109" t="s">
        <v>251</v>
      </c>
      <c r="I134" s="109"/>
      <c r="J134" s="109"/>
      <c r="K134" s="109"/>
      <c r="L134" s="109"/>
      <c r="M134" s="109"/>
      <c r="N134" s="109"/>
      <c r="O134" s="109"/>
      <c r="P134" s="109"/>
      <c r="Q134" s="109"/>
      <c r="R134" s="109" t="s">
        <v>561</v>
      </c>
      <c r="S134" s="109"/>
      <c r="T134" s="109"/>
      <c r="U134" s="109"/>
      <c r="V134" s="109"/>
      <c r="W134" s="109"/>
      <c r="X134" s="109"/>
      <c r="Y134" s="109"/>
    </row>
    <row r="135" spans="1:25" ht="15" hidden="1" x14ac:dyDescent="0.25">
      <c r="A135" s="228" t="s">
        <v>252</v>
      </c>
      <c r="B135" s="228" t="s">
        <v>250</v>
      </c>
      <c r="C135" s="228"/>
      <c r="D135" s="109"/>
      <c r="E135" s="109"/>
      <c r="F135" s="109"/>
      <c r="G135" s="109"/>
      <c r="H135" s="66" t="s">
        <v>513</v>
      </c>
      <c r="I135" s="109"/>
      <c r="J135" s="109"/>
      <c r="K135" s="109"/>
      <c r="L135" s="109"/>
      <c r="M135" s="109"/>
      <c r="N135" s="109"/>
      <c r="O135" s="109"/>
      <c r="P135" s="109"/>
      <c r="Q135" s="109"/>
      <c r="R135" s="109" t="s">
        <v>562</v>
      </c>
      <c r="S135" s="109"/>
      <c r="T135" s="109"/>
      <c r="U135" s="109"/>
      <c r="V135" s="109"/>
      <c r="W135" s="109"/>
      <c r="X135" s="109"/>
      <c r="Y135" s="109"/>
    </row>
    <row r="136" spans="1:25" ht="15" hidden="1" x14ac:dyDescent="0.25">
      <c r="A136" s="109" t="s">
        <v>254</v>
      </c>
      <c r="B136" s="109"/>
      <c r="C136" s="229" t="s">
        <v>142</v>
      </c>
      <c r="D136" s="109"/>
      <c r="E136" s="109"/>
      <c r="F136" s="109"/>
      <c r="G136" s="109"/>
      <c r="H136" s="109"/>
      <c r="I136" s="109"/>
      <c r="J136" s="109"/>
      <c r="K136" s="230" t="s">
        <v>253</v>
      </c>
      <c r="L136" s="109"/>
      <c r="M136" s="109"/>
      <c r="N136" s="109"/>
      <c r="O136" s="109"/>
      <c r="P136" s="109"/>
      <c r="Q136" s="109"/>
      <c r="R136" s="109" t="s">
        <v>255</v>
      </c>
      <c r="S136" s="109"/>
      <c r="T136" s="109"/>
      <c r="U136" s="109"/>
      <c r="V136" s="109"/>
      <c r="W136" s="109"/>
      <c r="X136" s="109"/>
      <c r="Y136" s="109"/>
    </row>
    <row r="137" spans="1:25" ht="15" hidden="1" x14ac:dyDescent="0.25">
      <c r="A137" s="231" t="s">
        <v>252</v>
      </c>
      <c r="B137" s="232" t="s">
        <v>739</v>
      </c>
      <c r="C137" s="229"/>
      <c r="D137" s="109"/>
      <c r="E137" s="109"/>
      <c r="F137" s="109"/>
      <c r="G137" s="109"/>
      <c r="H137" s="109"/>
      <c r="I137" s="109"/>
      <c r="J137" s="109"/>
      <c r="K137" s="230"/>
      <c r="L137" s="109"/>
      <c r="M137" s="109"/>
      <c r="N137" s="109"/>
      <c r="O137" s="109"/>
      <c r="P137" s="109"/>
      <c r="Q137" s="109"/>
      <c r="R137" s="109"/>
      <c r="S137" s="109"/>
      <c r="T137" s="109"/>
      <c r="U137" s="109"/>
      <c r="V137" s="109"/>
      <c r="W137" s="109"/>
      <c r="X137" s="109"/>
      <c r="Y137" s="109"/>
    </row>
    <row r="138" spans="1:25" ht="15" hidden="1" x14ac:dyDescent="0.25">
      <c r="A138" s="229"/>
      <c r="B138" s="229"/>
      <c r="C138" s="229"/>
      <c r="D138" s="109"/>
      <c r="E138" s="109"/>
      <c r="F138" s="109"/>
      <c r="G138" s="109"/>
      <c r="H138" s="109"/>
      <c r="I138" s="109"/>
      <c r="J138" s="109"/>
      <c r="K138" s="230"/>
      <c r="L138" s="109"/>
      <c r="M138" s="109"/>
      <c r="N138" s="109"/>
      <c r="O138" s="109"/>
      <c r="P138" s="109"/>
      <c r="Q138" s="109"/>
      <c r="R138" s="109"/>
      <c r="S138" s="109"/>
      <c r="T138" s="109"/>
      <c r="U138" s="109"/>
      <c r="V138" s="109"/>
      <c r="W138" s="109"/>
      <c r="X138" s="109"/>
      <c r="Y138" s="109"/>
    </row>
    <row r="139" spans="1:25" ht="15.75" hidden="1" thickBot="1" x14ac:dyDescent="0.3">
      <c r="A139" s="233" t="s">
        <v>568</v>
      </c>
      <c r="B139" s="66"/>
      <c r="C139" s="109"/>
      <c r="D139" s="109"/>
      <c r="E139" s="221" t="s">
        <v>577</v>
      </c>
      <c r="F139" s="109"/>
      <c r="G139" s="109"/>
      <c r="H139" s="109"/>
      <c r="I139" s="109"/>
      <c r="J139" s="221" t="s">
        <v>378</v>
      </c>
      <c r="K139" s="109"/>
      <c r="L139" s="109"/>
      <c r="M139" s="109"/>
      <c r="N139" s="109"/>
      <c r="O139" s="109"/>
      <c r="P139" s="109"/>
      <c r="Q139" s="109"/>
      <c r="R139" s="109"/>
      <c r="S139" s="109"/>
      <c r="T139" s="109"/>
      <c r="U139" s="109"/>
      <c r="V139" s="109"/>
      <c r="W139" s="109"/>
      <c r="X139" s="109"/>
      <c r="Y139" s="109"/>
    </row>
    <row r="140" spans="1:25" ht="29.25" hidden="1" thickBot="1" x14ac:dyDescent="0.35">
      <c r="A140" s="109" t="s">
        <v>78</v>
      </c>
      <c r="B140" s="234">
        <v>3.6</v>
      </c>
      <c r="C140" s="109"/>
      <c r="D140" s="109"/>
      <c r="E140" s="109"/>
      <c r="F140" s="235" t="s">
        <v>189</v>
      </c>
      <c r="G140" s="235" t="s">
        <v>5</v>
      </c>
      <c r="H140" s="109"/>
      <c r="I140" s="109"/>
      <c r="J140" s="236" t="s">
        <v>205</v>
      </c>
      <c r="K140" s="236" t="s">
        <v>206</v>
      </c>
      <c r="L140" s="109"/>
      <c r="M140" s="109"/>
      <c r="N140" s="109"/>
      <c r="O140" s="109"/>
      <c r="P140" s="109"/>
      <c r="Q140" s="109"/>
      <c r="R140" s="109"/>
      <c r="S140" s="109"/>
      <c r="T140" s="109"/>
      <c r="U140" s="109"/>
      <c r="V140" s="109"/>
      <c r="W140" s="109"/>
      <c r="X140" s="109"/>
      <c r="Y140" s="109"/>
    </row>
    <row r="141" spans="1:25" ht="15" hidden="1" x14ac:dyDescent="0.25">
      <c r="A141" s="66" t="s">
        <v>85</v>
      </c>
      <c r="B141" s="109"/>
      <c r="C141" s="109"/>
      <c r="D141" s="178" t="s">
        <v>179</v>
      </c>
      <c r="E141" s="109"/>
      <c r="F141" s="235">
        <f>C55</f>
        <v>4680</v>
      </c>
      <c r="G141" s="237">
        <f>F141/'puidu arvutused'!B53</f>
        <v>11.603305785123968</v>
      </c>
      <c r="H141" s="109"/>
      <c r="I141" s="109"/>
      <c r="J141" s="238">
        <v>25</v>
      </c>
      <c r="K141" s="235">
        <v>298</v>
      </c>
      <c r="L141" s="109"/>
      <c r="M141" s="109"/>
      <c r="N141" s="109"/>
      <c r="O141" s="109"/>
      <c r="P141" s="109"/>
      <c r="Q141" s="109"/>
      <c r="R141" s="109"/>
      <c r="S141" s="109"/>
      <c r="T141" s="109"/>
      <c r="U141" s="109"/>
      <c r="V141" s="109"/>
      <c r="W141" s="109"/>
      <c r="X141" s="109"/>
      <c r="Y141" s="109"/>
    </row>
    <row r="142" spans="1:25" ht="15" hidden="1" x14ac:dyDescent="0.25">
      <c r="A142" s="66" t="s">
        <v>636</v>
      </c>
      <c r="B142" s="234">
        <v>3.5999999999999999E-3</v>
      </c>
      <c r="C142" s="239">
        <f>1/B142</f>
        <v>277.77777777777777</v>
      </c>
      <c r="D142" s="178" t="s">
        <v>180</v>
      </c>
      <c r="E142" s="109"/>
      <c r="F142" s="235">
        <f>C56</f>
        <v>5400</v>
      </c>
      <c r="G142" s="237">
        <f>F142/'puidu arvutused'!B54</f>
        <v>16.363636363636363</v>
      </c>
      <c r="H142" s="109"/>
      <c r="I142" s="109"/>
      <c r="J142" s="191"/>
      <c r="K142" s="109"/>
      <c r="L142" s="109"/>
      <c r="M142" s="109"/>
      <c r="N142" s="109"/>
      <c r="O142" s="109"/>
      <c r="P142" s="109"/>
      <c r="Q142" s="109"/>
      <c r="R142" s="109"/>
      <c r="S142" s="109"/>
      <c r="T142" s="109"/>
      <c r="U142" s="109"/>
      <c r="V142" s="109"/>
      <c r="W142" s="109"/>
      <c r="X142" s="109"/>
      <c r="Y142" s="109"/>
    </row>
    <row r="143" spans="1:25" ht="15" hidden="1" x14ac:dyDescent="0.25">
      <c r="A143" s="234" t="s">
        <v>379</v>
      </c>
      <c r="B143" s="109"/>
      <c r="C143" s="109"/>
      <c r="D143" s="178" t="s">
        <v>576</v>
      </c>
      <c r="E143" s="109"/>
      <c r="F143" s="235">
        <f>C57</f>
        <v>2880</v>
      </c>
      <c r="G143" s="237">
        <f>F143/'puidu arvutused'!B56</f>
        <v>8.861538461538462</v>
      </c>
      <c r="H143" s="109"/>
      <c r="I143" s="109"/>
      <c r="J143" s="191"/>
      <c r="K143" s="109"/>
      <c r="L143" s="109"/>
      <c r="M143" s="109"/>
      <c r="N143" s="109"/>
      <c r="O143" s="109"/>
      <c r="P143" s="109"/>
      <c r="Q143" s="109"/>
      <c r="R143" s="109"/>
      <c r="S143" s="109"/>
      <c r="T143" s="109"/>
      <c r="U143" s="109"/>
      <c r="V143" s="109"/>
      <c r="W143" s="109"/>
      <c r="X143" s="109"/>
      <c r="Y143" s="109"/>
    </row>
    <row r="144" spans="1:25" ht="15" hidden="1" x14ac:dyDescent="0.25">
      <c r="A144" s="240" t="s">
        <v>443</v>
      </c>
      <c r="B144" s="109"/>
      <c r="C144" s="66"/>
      <c r="D144" s="66"/>
      <c r="E144" s="66"/>
      <c r="F144" s="109"/>
      <c r="G144" s="109"/>
      <c r="H144" s="109"/>
      <c r="I144" s="109"/>
      <c r="J144" s="109"/>
      <c r="K144" s="109"/>
      <c r="L144" s="109"/>
      <c r="M144" s="109"/>
      <c r="N144" s="109"/>
      <c r="O144" s="109"/>
      <c r="P144" s="109"/>
      <c r="Q144" s="109"/>
      <c r="R144" s="109"/>
      <c r="S144" s="109"/>
      <c r="T144" s="109"/>
      <c r="U144" s="109"/>
      <c r="V144" s="109"/>
      <c r="W144" s="109"/>
      <c r="X144" s="109"/>
      <c r="Y144" s="109"/>
    </row>
    <row r="145" spans="1:25" hidden="1" x14ac:dyDescent="0.2">
      <c r="A145" s="109"/>
      <c r="B145" s="109"/>
      <c r="C145" s="109"/>
      <c r="D145" s="109"/>
      <c r="E145" s="109"/>
      <c r="F145" s="109"/>
      <c r="G145" s="109"/>
      <c r="H145" s="109"/>
      <c r="I145" s="109"/>
      <c r="J145" s="109"/>
      <c r="K145" s="109"/>
      <c r="L145" s="109"/>
      <c r="M145" s="109"/>
      <c r="N145" s="109"/>
      <c r="O145" s="109"/>
      <c r="P145" s="109"/>
      <c r="Q145" s="109"/>
      <c r="R145" s="109"/>
      <c r="S145" s="109"/>
      <c r="T145" s="109"/>
      <c r="U145" s="109"/>
      <c r="V145" s="109"/>
      <c r="W145" s="109"/>
      <c r="X145" s="109"/>
      <c r="Y145" s="109"/>
    </row>
    <row r="146" spans="1:25" hidden="1" x14ac:dyDescent="0.2">
      <c r="A146" s="109" t="s">
        <v>45</v>
      </c>
      <c r="B146" s="109"/>
      <c r="C146" s="109"/>
      <c r="D146" s="109"/>
      <c r="E146" s="109"/>
      <c r="F146" s="109"/>
      <c r="G146" s="109"/>
      <c r="H146" s="241" t="s">
        <v>43</v>
      </c>
      <c r="I146" s="109"/>
      <c r="J146" s="109"/>
      <c r="K146" s="109"/>
      <c r="L146" s="109"/>
      <c r="M146" s="109"/>
      <c r="N146" s="109"/>
      <c r="O146" s="109"/>
      <c r="P146" s="109"/>
      <c r="Q146" s="109"/>
      <c r="R146" s="109"/>
      <c r="S146" s="109"/>
      <c r="T146" s="109"/>
      <c r="U146" s="109"/>
      <c r="V146" s="109"/>
      <c r="W146" s="109"/>
      <c r="X146" s="109"/>
      <c r="Y146" s="109"/>
    </row>
    <row r="147" spans="1:25" ht="15" hidden="1" x14ac:dyDescent="0.25">
      <c r="A147" s="230" t="s">
        <v>44</v>
      </c>
      <c r="B147" s="109"/>
      <c r="C147" s="109"/>
      <c r="D147" s="109"/>
      <c r="E147" s="109"/>
      <c r="F147" s="109"/>
      <c r="G147" s="109"/>
      <c r="H147" s="109"/>
      <c r="I147" s="109"/>
      <c r="J147" s="109"/>
      <c r="K147" s="109"/>
      <c r="L147" s="109"/>
      <c r="M147" s="109"/>
      <c r="N147" s="109"/>
      <c r="O147" s="109"/>
      <c r="P147" s="109"/>
      <c r="Q147" s="109"/>
      <c r="R147" s="109"/>
      <c r="S147" s="109"/>
      <c r="T147" s="109"/>
      <c r="U147" s="109"/>
      <c r="V147" s="109"/>
      <c r="W147" s="109"/>
      <c r="X147" s="109"/>
      <c r="Y147" s="109"/>
    </row>
    <row r="148" spans="1:25" hidden="1" x14ac:dyDescent="0.2">
      <c r="A148" s="109"/>
      <c r="B148" s="109"/>
      <c r="C148" s="109"/>
      <c r="D148" s="109"/>
      <c r="E148" s="109"/>
      <c r="F148" s="109"/>
      <c r="G148" s="109"/>
      <c r="H148" s="109"/>
      <c r="I148" s="109"/>
      <c r="J148" s="109"/>
      <c r="K148" s="109"/>
      <c r="L148" s="109"/>
      <c r="M148" s="109"/>
      <c r="N148" s="109"/>
      <c r="O148" s="109"/>
      <c r="P148" s="109"/>
      <c r="Q148" s="109"/>
      <c r="R148" s="109"/>
      <c r="S148" s="109"/>
      <c r="T148" s="109"/>
      <c r="U148" s="109"/>
      <c r="V148" s="109"/>
      <c r="W148" s="109"/>
      <c r="X148" s="109"/>
      <c r="Y148" s="109"/>
    </row>
    <row r="149" spans="1:25" hidden="1" x14ac:dyDescent="0.2">
      <c r="A149" s="213" t="s">
        <v>775</v>
      </c>
      <c r="B149" s="109"/>
      <c r="C149" s="109"/>
      <c r="D149" s="109"/>
      <c r="E149" s="109"/>
      <c r="F149" s="109"/>
      <c r="G149" s="109"/>
      <c r="H149" s="109"/>
      <c r="I149" s="109"/>
      <c r="J149" s="109"/>
      <c r="K149" s="109"/>
      <c r="L149" s="109"/>
      <c r="M149" s="109"/>
      <c r="N149" s="109"/>
      <c r="O149" s="109"/>
      <c r="P149" s="109"/>
      <c r="Q149" s="109"/>
      <c r="R149" s="109"/>
      <c r="S149" s="109"/>
      <c r="T149" s="109"/>
      <c r="U149" s="109"/>
      <c r="V149" s="109"/>
      <c r="W149" s="109"/>
      <c r="X149" s="109"/>
      <c r="Y149" s="109"/>
    </row>
    <row r="150" spans="1:25" ht="15" hidden="1" x14ac:dyDescent="0.25">
      <c r="A150" s="66" t="s">
        <v>620</v>
      </c>
      <c r="B150" s="109"/>
      <c r="C150" s="109"/>
      <c r="D150" s="109"/>
      <c r="E150" s="109"/>
      <c r="F150" s="109"/>
      <c r="G150" s="109"/>
      <c r="H150" s="109"/>
      <c r="I150" s="109"/>
      <c r="J150" s="109"/>
      <c r="K150" s="109"/>
      <c r="L150" s="109"/>
      <c r="M150" s="109"/>
      <c r="N150" s="109"/>
      <c r="O150" s="109"/>
      <c r="P150" s="109"/>
      <c r="Q150" s="109"/>
      <c r="R150" s="109"/>
      <c r="S150" s="109"/>
      <c r="T150" s="109"/>
      <c r="U150" s="109"/>
      <c r="V150" s="109"/>
      <c r="W150" s="109"/>
      <c r="X150" s="109"/>
      <c r="Y150" s="109"/>
    </row>
    <row r="151" spans="1:25" ht="15" hidden="1" x14ac:dyDescent="0.25">
      <c r="A151" s="66" t="s">
        <v>621</v>
      </c>
      <c r="B151" s="109"/>
      <c r="C151" s="109"/>
      <c r="D151" s="109"/>
      <c r="E151" s="109"/>
      <c r="F151" s="109"/>
      <c r="G151" s="109"/>
      <c r="H151" s="109"/>
      <c r="I151" s="109"/>
      <c r="J151" s="109"/>
      <c r="K151" s="109"/>
      <c r="L151" s="109"/>
      <c r="M151" s="109"/>
      <c r="N151" s="109"/>
      <c r="O151" s="109"/>
      <c r="P151" s="109"/>
      <c r="Q151" s="109"/>
      <c r="R151" s="109"/>
      <c r="S151" s="109"/>
      <c r="T151" s="109"/>
      <c r="U151" s="109"/>
      <c r="V151" s="109"/>
      <c r="W151" s="109"/>
      <c r="X151" s="109"/>
      <c r="Y151" s="109"/>
    </row>
    <row r="152" spans="1:25" ht="15" hidden="1" x14ac:dyDescent="0.25">
      <c r="A152" s="66" t="s">
        <v>652</v>
      </c>
      <c r="B152" s="109"/>
      <c r="C152" s="109"/>
      <c r="D152" s="109"/>
      <c r="E152" s="109"/>
      <c r="F152" s="109"/>
      <c r="G152" s="109"/>
      <c r="H152" s="109"/>
      <c r="I152" s="109"/>
      <c r="J152" s="109"/>
      <c r="K152" s="109"/>
      <c r="L152" s="109"/>
      <c r="M152" s="109"/>
      <c r="N152" s="109"/>
      <c r="O152" s="109"/>
      <c r="P152" s="109"/>
      <c r="Q152" s="109"/>
      <c r="R152" s="109"/>
      <c r="S152" s="109"/>
      <c r="T152" s="109"/>
      <c r="U152" s="109"/>
      <c r="V152" s="109"/>
      <c r="W152" s="109"/>
      <c r="X152" s="109"/>
      <c r="Y152" s="109"/>
    </row>
    <row r="153" spans="1:25" ht="15" hidden="1" x14ac:dyDescent="0.25">
      <c r="A153" s="66" t="s">
        <v>623</v>
      </c>
      <c r="B153" s="109"/>
      <c r="C153" s="109"/>
      <c r="D153" s="109"/>
      <c r="E153" s="109"/>
      <c r="F153" s="109"/>
      <c r="G153" s="109"/>
      <c r="H153" s="109"/>
      <c r="I153" s="109"/>
      <c r="J153" s="109"/>
      <c r="K153" s="109"/>
      <c r="L153" s="109"/>
      <c r="M153" s="109"/>
      <c r="N153" s="109"/>
      <c r="O153" s="109"/>
      <c r="P153" s="109"/>
      <c r="Q153" s="109"/>
      <c r="R153" s="109"/>
      <c r="S153" s="109"/>
      <c r="T153" s="109"/>
      <c r="U153" s="109"/>
      <c r="V153" s="109"/>
      <c r="W153" s="109"/>
      <c r="X153" s="109"/>
      <c r="Y153" s="109"/>
    </row>
    <row r="154" spans="1:25" ht="15" hidden="1" x14ac:dyDescent="0.25">
      <c r="A154" s="66" t="s">
        <v>622</v>
      </c>
      <c r="B154" s="109"/>
      <c r="C154" s="109"/>
      <c r="D154" s="109"/>
      <c r="E154" s="109"/>
      <c r="F154" s="109"/>
      <c r="G154" s="109"/>
      <c r="H154" s="109"/>
      <c r="I154" s="109"/>
      <c r="J154" s="109"/>
      <c r="K154" s="109"/>
      <c r="L154" s="109"/>
      <c r="M154" s="109"/>
      <c r="N154" s="109"/>
      <c r="O154" s="109"/>
      <c r="P154" s="109"/>
      <c r="Q154" s="109"/>
      <c r="R154" s="109"/>
      <c r="S154" s="109"/>
      <c r="T154" s="109"/>
      <c r="U154" s="109"/>
      <c r="V154" s="109"/>
      <c r="W154" s="109"/>
      <c r="X154" s="109"/>
      <c r="Y154" s="109"/>
    </row>
    <row r="155" spans="1:25" hidden="1" x14ac:dyDescent="0.2">
      <c r="A155" s="109"/>
      <c r="B155" s="109"/>
      <c r="C155" s="109"/>
      <c r="D155" s="109"/>
      <c r="E155" s="109"/>
      <c r="F155" s="109"/>
      <c r="G155" s="109"/>
      <c r="H155" s="109"/>
      <c r="I155" s="109"/>
      <c r="J155" s="109"/>
      <c r="K155" s="109"/>
      <c r="L155" s="109"/>
      <c r="M155" s="109"/>
      <c r="N155" s="109"/>
      <c r="O155" s="109"/>
      <c r="P155" s="109"/>
      <c r="Q155" s="109"/>
      <c r="R155" s="109"/>
      <c r="S155" s="109"/>
      <c r="T155" s="109"/>
      <c r="U155" s="109"/>
      <c r="V155" s="109"/>
      <c r="W155" s="109"/>
      <c r="X155" s="109"/>
      <c r="Y155" s="109"/>
    </row>
    <row r="156" spans="1:25" hidden="1" x14ac:dyDescent="0.2">
      <c r="A156" s="221" t="s">
        <v>569</v>
      </c>
      <c r="B156" s="109"/>
      <c r="C156" s="109"/>
      <c r="D156" s="109"/>
      <c r="E156" s="109"/>
      <c r="F156" s="109"/>
      <c r="G156" s="109"/>
      <c r="H156" s="109"/>
      <c r="I156" s="109"/>
      <c r="J156" s="109"/>
      <c r="K156" s="109"/>
      <c r="L156" s="109"/>
      <c r="M156" s="109"/>
      <c r="N156" s="109"/>
      <c r="O156" s="109"/>
      <c r="P156" s="109"/>
      <c r="Q156" s="109"/>
      <c r="R156" s="109"/>
      <c r="S156" s="109"/>
      <c r="T156" s="109"/>
      <c r="U156" s="109"/>
      <c r="V156" s="109"/>
      <c r="W156" s="109"/>
      <c r="X156" s="109"/>
      <c r="Y156" s="109"/>
    </row>
    <row r="157" spans="1:25" hidden="1" x14ac:dyDescent="0.2">
      <c r="A157" s="158" t="s">
        <v>72</v>
      </c>
      <c r="B157" s="109"/>
      <c r="C157" s="109"/>
      <c r="D157" s="109"/>
      <c r="E157" s="109"/>
      <c r="F157" s="109"/>
      <c r="G157" s="109"/>
      <c r="H157" s="109"/>
      <c r="I157" s="109"/>
      <c r="J157" s="109"/>
      <c r="K157" s="109"/>
      <c r="L157" s="109"/>
      <c r="M157" s="109"/>
      <c r="N157" s="109"/>
      <c r="O157" s="109"/>
      <c r="P157" s="109"/>
      <c r="Q157" s="109"/>
      <c r="R157" s="109"/>
      <c r="S157" s="109"/>
      <c r="T157" s="109"/>
      <c r="U157" s="109"/>
      <c r="V157" s="109"/>
      <c r="W157" s="109"/>
      <c r="X157" s="109"/>
      <c r="Y157" s="109"/>
    </row>
    <row r="158" spans="1:25" hidden="1" x14ac:dyDescent="0.2">
      <c r="A158" s="164" t="s">
        <v>11</v>
      </c>
      <c r="B158" s="109"/>
      <c r="C158" s="109"/>
      <c r="D158" s="109"/>
      <c r="E158" s="109"/>
      <c r="F158" s="109"/>
      <c r="G158" s="109"/>
      <c r="H158" s="109"/>
      <c r="I158" s="109"/>
      <c r="J158" s="109"/>
      <c r="K158" s="109"/>
      <c r="L158" s="109"/>
      <c r="M158" s="109"/>
      <c r="N158" s="109"/>
      <c r="O158" s="109"/>
      <c r="P158" s="109"/>
      <c r="Q158" s="109"/>
      <c r="R158" s="109"/>
      <c r="S158" s="109"/>
      <c r="T158" s="109"/>
      <c r="U158" s="109"/>
      <c r="V158" s="109"/>
      <c r="W158" s="109"/>
      <c r="X158" s="109"/>
      <c r="Y158" s="109"/>
    </row>
    <row r="159" spans="1:25" hidden="1" x14ac:dyDescent="0.2">
      <c r="A159" s="164" t="s">
        <v>12</v>
      </c>
      <c r="B159" s="109"/>
      <c r="C159" s="109"/>
      <c r="D159" s="109"/>
      <c r="E159" s="109"/>
      <c r="F159" s="109"/>
      <c r="G159" s="109"/>
      <c r="H159" s="109"/>
      <c r="I159" s="109"/>
      <c r="J159" s="109"/>
      <c r="K159" s="109"/>
      <c r="L159" s="109"/>
      <c r="M159" s="109"/>
      <c r="N159" s="109"/>
      <c r="O159" s="109"/>
      <c r="P159" s="109"/>
      <c r="Q159" s="109"/>
      <c r="R159" s="109"/>
      <c r="S159" s="109"/>
      <c r="T159" s="109"/>
      <c r="U159" s="109"/>
      <c r="V159" s="109"/>
      <c r="W159" s="109"/>
      <c r="X159" s="109"/>
      <c r="Y159" s="109"/>
    </row>
    <row r="160" spans="1:25" hidden="1" x14ac:dyDescent="0.2">
      <c r="A160" s="164" t="s">
        <v>13</v>
      </c>
      <c r="B160" s="109"/>
      <c r="C160" s="109"/>
      <c r="D160" s="109"/>
      <c r="E160" s="109"/>
      <c r="F160" s="109"/>
      <c r="G160" s="109"/>
      <c r="H160" s="109"/>
      <c r="I160" s="109"/>
      <c r="J160" s="109"/>
      <c r="K160" s="109"/>
      <c r="L160" s="109"/>
      <c r="M160" s="109"/>
      <c r="N160" s="109"/>
      <c r="O160" s="109"/>
      <c r="P160" s="109"/>
      <c r="Q160" s="109"/>
      <c r="R160" s="109"/>
      <c r="S160" s="109"/>
      <c r="T160" s="109"/>
      <c r="U160" s="109"/>
      <c r="V160" s="109"/>
      <c r="W160" s="109"/>
      <c r="X160" s="109"/>
      <c r="Y160" s="109"/>
    </row>
    <row r="161" spans="1:25" hidden="1" x14ac:dyDescent="0.2">
      <c r="A161" s="164" t="s">
        <v>14</v>
      </c>
      <c r="B161" s="109"/>
      <c r="C161" s="109"/>
      <c r="D161" s="109"/>
      <c r="E161" s="109"/>
      <c r="F161" s="109"/>
      <c r="G161" s="109"/>
      <c r="H161" s="109"/>
      <c r="I161" s="109"/>
      <c r="J161" s="109"/>
      <c r="K161" s="109"/>
      <c r="L161" s="109"/>
      <c r="M161" s="109"/>
      <c r="N161" s="109"/>
      <c r="O161" s="109"/>
      <c r="P161" s="109"/>
      <c r="Q161" s="109"/>
      <c r="R161" s="109"/>
      <c r="S161" s="109"/>
      <c r="T161" s="109"/>
      <c r="U161" s="109"/>
      <c r="V161" s="109"/>
      <c r="W161" s="109"/>
      <c r="X161" s="109"/>
      <c r="Y161" s="109"/>
    </row>
    <row r="162" spans="1:25" hidden="1" x14ac:dyDescent="0.2">
      <c r="A162" s="164" t="s">
        <v>80</v>
      </c>
      <c r="B162" s="109"/>
      <c r="C162" s="109"/>
      <c r="D162" s="109"/>
      <c r="E162" s="109"/>
      <c r="F162" s="109"/>
      <c r="G162" s="109"/>
      <c r="H162" s="109"/>
      <c r="I162" s="109"/>
      <c r="J162" s="109"/>
      <c r="K162" s="109"/>
      <c r="L162" s="109"/>
      <c r="M162" s="109"/>
      <c r="N162" s="109"/>
      <c r="O162" s="109"/>
      <c r="P162" s="109"/>
      <c r="Q162" s="109"/>
      <c r="R162" s="109"/>
      <c r="S162" s="109"/>
      <c r="T162" s="109"/>
      <c r="U162" s="109"/>
      <c r="V162" s="109"/>
      <c r="W162" s="109"/>
      <c r="X162" s="109"/>
      <c r="Y162" s="109"/>
    </row>
    <row r="163" spans="1:25" hidden="1" x14ac:dyDescent="0.2">
      <c r="A163" s="164" t="s">
        <v>79</v>
      </c>
      <c r="B163" s="109"/>
      <c r="C163" s="109"/>
      <c r="D163" s="109"/>
      <c r="E163" s="109"/>
      <c r="F163" s="109"/>
      <c r="G163" s="109"/>
      <c r="H163" s="109"/>
      <c r="I163" s="109"/>
      <c r="J163" s="109"/>
      <c r="K163" s="109"/>
      <c r="L163" s="109"/>
      <c r="M163" s="109"/>
      <c r="N163" s="109"/>
      <c r="O163" s="109"/>
      <c r="P163" s="109"/>
      <c r="Q163" s="109"/>
      <c r="R163" s="109"/>
      <c r="S163" s="109"/>
      <c r="T163" s="109"/>
      <c r="U163" s="109"/>
      <c r="V163" s="109"/>
      <c r="W163" s="109"/>
      <c r="X163" s="109"/>
      <c r="Y163" s="109"/>
    </row>
    <row r="164" spans="1:25" hidden="1" x14ac:dyDescent="0.2">
      <c r="A164" s="164" t="s">
        <v>81</v>
      </c>
      <c r="B164" s="109"/>
      <c r="C164" s="109"/>
      <c r="D164" s="109"/>
      <c r="E164" s="109"/>
      <c r="F164" s="109"/>
      <c r="G164" s="109"/>
      <c r="H164" s="109"/>
      <c r="I164" s="109"/>
      <c r="J164" s="109"/>
      <c r="K164" s="109"/>
      <c r="L164" s="109"/>
      <c r="M164" s="109"/>
      <c r="N164" s="109"/>
      <c r="O164" s="109"/>
      <c r="P164" s="109"/>
      <c r="Q164" s="109"/>
      <c r="R164" s="109"/>
      <c r="S164" s="109"/>
      <c r="T164" s="109"/>
      <c r="U164" s="109"/>
      <c r="V164" s="109"/>
      <c r="W164" s="109"/>
      <c r="X164" s="109"/>
      <c r="Y164" s="109"/>
    </row>
    <row r="165" spans="1:25" hidden="1" x14ac:dyDescent="0.2">
      <c r="A165" s="164" t="s">
        <v>249</v>
      </c>
      <c r="B165" s="109"/>
      <c r="C165" s="109"/>
      <c r="D165" s="109"/>
      <c r="E165" s="109"/>
      <c r="F165" s="109"/>
      <c r="G165" s="109"/>
      <c r="H165" s="109"/>
      <c r="I165" s="109"/>
      <c r="J165" s="109"/>
      <c r="K165" s="109"/>
      <c r="L165" s="109"/>
      <c r="M165" s="109"/>
      <c r="N165" s="109"/>
      <c r="O165" s="109"/>
      <c r="P165" s="109"/>
      <c r="Q165" s="109"/>
      <c r="R165" s="109"/>
      <c r="S165" s="109"/>
      <c r="T165" s="109"/>
      <c r="U165" s="109"/>
      <c r="V165" s="109"/>
      <c r="W165" s="109"/>
      <c r="X165" s="109"/>
      <c r="Y165" s="109"/>
    </row>
    <row r="166" spans="1:25" hidden="1" x14ac:dyDescent="0.2">
      <c r="A166" s="164" t="s">
        <v>82</v>
      </c>
      <c r="B166" s="109"/>
      <c r="C166" s="109"/>
      <c r="D166" s="109"/>
      <c r="E166" s="109"/>
      <c r="F166" s="109"/>
      <c r="G166" s="109"/>
      <c r="H166" s="109"/>
      <c r="I166" s="109"/>
      <c r="J166" s="109"/>
      <c r="K166" s="109"/>
      <c r="L166" s="109"/>
      <c r="M166" s="109"/>
      <c r="N166" s="109"/>
      <c r="O166" s="109"/>
      <c r="P166" s="109"/>
      <c r="Q166" s="109"/>
      <c r="R166" s="109"/>
      <c r="S166" s="109"/>
      <c r="T166" s="109"/>
      <c r="U166" s="109"/>
      <c r="V166" s="109"/>
      <c r="W166" s="109"/>
      <c r="X166" s="109"/>
      <c r="Y166" s="109"/>
    </row>
    <row r="167" spans="1:25" hidden="1" x14ac:dyDescent="0.2">
      <c r="A167" s="164" t="s">
        <v>76</v>
      </c>
      <c r="B167" s="109"/>
      <c r="C167" s="109"/>
      <c r="D167" s="109"/>
      <c r="E167" s="109"/>
      <c r="F167" s="109"/>
      <c r="G167" s="109"/>
      <c r="H167" s="109"/>
      <c r="I167" s="109"/>
      <c r="J167" s="109"/>
      <c r="K167" s="109"/>
      <c r="L167" s="109"/>
      <c r="M167" s="109"/>
      <c r="N167" s="109"/>
      <c r="O167" s="109"/>
      <c r="P167" s="109"/>
      <c r="Q167" s="109"/>
      <c r="R167" s="109"/>
      <c r="S167" s="109"/>
      <c r="T167" s="109"/>
      <c r="U167" s="109"/>
      <c r="V167" s="109"/>
      <c r="W167" s="109"/>
      <c r="X167" s="109"/>
      <c r="Y167" s="109"/>
    </row>
    <row r="168" spans="1:25" hidden="1" x14ac:dyDescent="0.2">
      <c r="A168" s="164" t="s">
        <v>75</v>
      </c>
      <c r="B168" s="109"/>
      <c r="C168" s="109"/>
      <c r="D168" s="109"/>
      <c r="E168" s="109"/>
      <c r="F168" s="109"/>
      <c r="G168" s="109"/>
      <c r="H168" s="109"/>
      <c r="I168" s="109"/>
      <c r="J168" s="109"/>
      <c r="K168" s="109"/>
      <c r="L168" s="109"/>
      <c r="M168" s="109"/>
      <c r="N168" s="109"/>
      <c r="O168" s="109"/>
      <c r="P168" s="109"/>
      <c r="Q168" s="109"/>
      <c r="R168" s="109"/>
      <c r="S168" s="109"/>
      <c r="T168" s="109"/>
      <c r="U168" s="109"/>
      <c r="V168" s="109"/>
      <c r="W168" s="109"/>
      <c r="X168" s="109"/>
      <c r="Y168" s="109"/>
    </row>
    <row r="169" spans="1:25" hidden="1" x14ac:dyDescent="0.2">
      <c r="A169" s="164" t="s">
        <v>77</v>
      </c>
      <c r="B169" s="109"/>
      <c r="C169" s="109"/>
      <c r="D169" s="109"/>
      <c r="E169" s="109"/>
      <c r="F169" s="109"/>
      <c r="G169" s="109"/>
      <c r="H169" s="109"/>
      <c r="I169" s="109"/>
      <c r="J169" s="109"/>
      <c r="K169" s="109"/>
      <c r="L169" s="109"/>
      <c r="M169" s="109"/>
      <c r="N169" s="109"/>
      <c r="O169" s="109"/>
      <c r="P169" s="109"/>
      <c r="Q169" s="109"/>
      <c r="R169" s="109"/>
      <c r="S169" s="109"/>
      <c r="T169" s="109"/>
      <c r="U169" s="109"/>
      <c r="V169" s="109"/>
      <c r="W169" s="109"/>
      <c r="X169" s="109"/>
      <c r="Y169" s="109"/>
    </row>
    <row r="170" spans="1:25" hidden="1" x14ac:dyDescent="0.2">
      <c r="A170" s="178" t="s">
        <v>83</v>
      </c>
      <c r="B170" s="109"/>
      <c r="C170" s="109"/>
      <c r="D170" s="109"/>
      <c r="E170" s="109"/>
      <c r="F170" s="109"/>
      <c r="G170" s="109"/>
      <c r="H170" s="109"/>
      <c r="I170" s="109"/>
      <c r="J170" s="109"/>
      <c r="K170" s="109"/>
      <c r="L170" s="109"/>
      <c r="M170" s="109"/>
      <c r="N170" s="109"/>
      <c r="O170" s="109"/>
      <c r="P170" s="109"/>
      <c r="Q170" s="109"/>
      <c r="R170" s="109"/>
      <c r="S170" s="109"/>
      <c r="T170" s="109"/>
      <c r="U170" s="109"/>
      <c r="V170" s="109"/>
      <c r="W170" s="109"/>
      <c r="X170" s="109"/>
      <c r="Y170" s="109"/>
    </row>
    <row r="171" spans="1:25" hidden="1" x14ac:dyDescent="0.2">
      <c r="A171" s="242" t="s">
        <v>186</v>
      </c>
      <c r="B171" s="123"/>
      <c r="C171" s="109"/>
      <c r="D171" s="109"/>
      <c r="E171" s="109"/>
      <c r="F171" s="109"/>
      <c r="G171" s="109"/>
      <c r="H171" s="109"/>
      <c r="I171" s="109"/>
      <c r="J171" s="109"/>
      <c r="K171" s="109"/>
      <c r="L171" s="109"/>
      <c r="M171" s="109"/>
      <c r="N171" s="109"/>
      <c r="O171" s="109"/>
      <c r="P171" s="109"/>
      <c r="Q171" s="109"/>
      <c r="R171" s="109"/>
      <c r="S171" s="109"/>
      <c r="T171" s="109"/>
      <c r="U171" s="109"/>
      <c r="V171" s="109"/>
      <c r="W171" s="109"/>
      <c r="X171" s="109"/>
      <c r="Y171" s="109"/>
    </row>
    <row r="172" spans="1:25" hidden="1" x14ac:dyDescent="0.2">
      <c r="A172" s="178" t="s">
        <v>187</v>
      </c>
      <c r="B172" s="109"/>
      <c r="C172" s="109"/>
      <c r="D172" s="109"/>
      <c r="E172" s="109"/>
      <c r="F172" s="109"/>
      <c r="G172" s="109"/>
      <c r="H172" s="109"/>
      <c r="I172" s="109"/>
      <c r="J172" s="109"/>
      <c r="K172" s="109"/>
      <c r="L172" s="109"/>
      <c r="M172" s="109"/>
      <c r="N172" s="109"/>
      <c r="O172" s="109"/>
      <c r="P172" s="109"/>
      <c r="Q172" s="109"/>
      <c r="R172" s="109"/>
      <c r="S172" s="109"/>
      <c r="T172" s="109"/>
      <c r="U172" s="109"/>
      <c r="V172" s="109"/>
      <c r="W172" s="109"/>
      <c r="X172" s="109"/>
      <c r="Y172" s="109"/>
    </row>
    <row r="173" spans="1:25" hidden="1" x14ac:dyDescent="0.2">
      <c r="A173" s="178" t="s">
        <v>188</v>
      </c>
      <c r="B173" s="109"/>
      <c r="C173" s="109"/>
      <c r="D173" s="109"/>
      <c r="E173" s="109"/>
      <c r="F173" s="109"/>
      <c r="G173" s="109"/>
      <c r="H173" s="109"/>
      <c r="I173" s="109"/>
      <c r="J173" s="109"/>
      <c r="K173" s="109"/>
      <c r="L173" s="109"/>
      <c r="M173" s="109"/>
      <c r="N173" s="109"/>
      <c r="O173" s="109"/>
      <c r="P173" s="109"/>
      <c r="Q173" s="109"/>
      <c r="R173" s="109"/>
      <c r="S173" s="109"/>
      <c r="T173" s="109"/>
      <c r="U173" s="109"/>
      <c r="V173" s="109"/>
      <c r="W173" s="109"/>
      <c r="X173" s="109"/>
      <c r="Y173" s="109"/>
    </row>
    <row r="174" spans="1:25" hidden="1" x14ac:dyDescent="0.2">
      <c r="A174" s="178" t="s">
        <v>609</v>
      </c>
      <c r="B174" s="109"/>
      <c r="C174" s="109"/>
      <c r="D174" s="109"/>
      <c r="E174" s="109"/>
      <c r="F174" s="109"/>
      <c r="G174" s="109"/>
      <c r="H174" s="109"/>
      <c r="I174" s="109"/>
      <c r="J174" s="109"/>
      <c r="K174" s="109"/>
      <c r="L174" s="109"/>
      <c r="M174" s="109"/>
      <c r="N174" s="109"/>
      <c r="O174" s="109"/>
      <c r="P174" s="109"/>
      <c r="Q174" s="109"/>
      <c r="R174" s="109"/>
      <c r="S174" s="109"/>
      <c r="T174" s="109"/>
      <c r="U174" s="109"/>
      <c r="V174" s="109"/>
      <c r="W174" s="109"/>
      <c r="X174" s="109"/>
      <c r="Y174" s="109"/>
    </row>
    <row r="175" spans="1:25" hidden="1" x14ac:dyDescent="0.2">
      <c r="A175" s="164" t="s">
        <v>10</v>
      </c>
      <c r="B175" s="109"/>
      <c r="C175" s="109"/>
      <c r="D175" s="109"/>
      <c r="E175" s="109"/>
      <c r="F175" s="109"/>
      <c r="G175" s="109"/>
      <c r="H175" s="109"/>
      <c r="I175" s="109"/>
      <c r="J175" s="109"/>
      <c r="K175" s="109"/>
      <c r="L175" s="109"/>
      <c r="M175" s="109"/>
      <c r="N175" s="109"/>
      <c r="O175" s="109"/>
      <c r="P175" s="109"/>
      <c r="Q175" s="109"/>
      <c r="R175" s="109"/>
      <c r="S175" s="109"/>
      <c r="T175" s="109"/>
      <c r="U175" s="109"/>
      <c r="V175" s="109"/>
      <c r="W175" s="109"/>
      <c r="X175" s="109"/>
      <c r="Y175" s="109"/>
    </row>
    <row r="176" spans="1:25" hidden="1" x14ac:dyDescent="0.2">
      <c r="A176" s="178" t="s">
        <v>84</v>
      </c>
      <c r="B176" s="109"/>
      <c r="C176" s="109"/>
      <c r="D176" s="109"/>
      <c r="E176" s="109"/>
      <c r="F176" s="109"/>
      <c r="G176" s="109"/>
      <c r="H176" s="109"/>
      <c r="I176" s="109"/>
      <c r="J176" s="109"/>
      <c r="K176" s="109"/>
      <c r="L176" s="109"/>
      <c r="M176" s="109"/>
      <c r="N176" s="109"/>
      <c r="O176" s="109"/>
      <c r="P176" s="109"/>
      <c r="Q176" s="109"/>
      <c r="R176" s="109"/>
      <c r="S176" s="109"/>
      <c r="T176" s="109"/>
      <c r="U176" s="109"/>
      <c r="V176" s="109"/>
      <c r="W176" s="109"/>
      <c r="X176" s="109"/>
      <c r="Y176" s="109"/>
    </row>
    <row r="177" spans="1:25" hidden="1" x14ac:dyDescent="0.2">
      <c r="A177" s="242" t="s">
        <v>179</v>
      </c>
      <c r="B177" s="109"/>
      <c r="C177" s="109"/>
      <c r="D177" s="109"/>
      <c r="E177" s="109"/>
      <c r="F177" s="109"/>
      <c r="G177" s="109"/>
      <c r="H177" s="109"/>
      <c r="I177" s="109"/>
      <c r="J177" s="109"/>
      <c r="K177" s="109"/>
      <c r="L177" s="109"/>
      <c r="M177" s="109"/>
      <c r="N177" s="109"/>
      <c r="O177" s="109"/>
      <c r="P177" s="109"/>
      <c r="Q177" s="109"/>
      <c r="R177" s="109"/>
      <c r="S177" s="109"/>
      <c r="T177" s="109"/>
      <c r="U177" s="109"/>
      <c r="V177" s="109"/>
      <c r="W177" s="109"/>
      <c r="X177" s="109"/>
      <c r="Y177" s="109"/>
    </row>
    <row r="178" spans="1:25" hidden="1" x14ac:dyDescent="0.2">
      <c r="A178" s="242" t="s">
        <v>180</v>
      </c>
      <c r="B178" s="109"/>
      <c r="C178" s="109"/>
      <c r="D178" s="109"/>
      <c r="E178" s="109"/>
      <c r="F178" s="109"/>
      <c r="G178" s="109"/>
      <c r="H178" s="109"/>
      <c r="I178" s="109"/>
      <c r="J178" s="109"/>
      <c r="K178" s="109"/>
      <c r="L178" s="109"/>
      <c r="M178" s="109"/>
      <c r="N178" s="109"/>
      <c r="O178" s="109"/>
      <c r="P178" s="109"/>
      <c r="Q178" s="109"/>
      <c r="R178" s="109"/>
      <c r="S178" s="109"/>
      <c r="T178" s="109"/>
      <c r="U178" s="109"/>
      <c r="V178" s="109"/>
      <c r="W178" s="109"/>
      <c r="X178" s="109"/>
      <c r="Y178" s="109"/>
    </row>
    <row r="179" spans="1:25" hidden="1" x14ac:dyDescent="0.2">
      <c r="A179" s="178" t="s">
        <v>576</v>
      </c>
      <c r="B179" s="109"/>
      <c r="C179" s="109"/>
      <c r="D179" s="109"/>
      <c r="E179" s="109"/>
      <c r="F179" s="109"/>
      <c r="G179" s="109"/>
      <c r="H179" s="109"/>
      <c r="I179" s="109"/>
      <c r="J179" s="109"/>
      <c r="K179" s="109"/>
      <c r="L179" s="109"/>
      <c r="M179" s="109"/>
      <c r="N179" s="109"/>
      <c r="O179" s="109"/>
      <c r="P179" s="109"/>
      <c r="Q179" s="109"/>
      <c r="R179" s="109"/>
      <c r="S179" s="109"/>
      <c r="T179" s="109"/>
      <c r="U179" s="109"/>
      <c r="V179" s="109"/>
      <c r="W179" s="109"/>
      <c r="X179" s="109"/>
      <c r="Y179" s="109"/>
    </row>
    <row r="180" spans="1:25" hidden="1" x14ac:dyDescent="0.2">
      <c r="A180" s="109" t="s">
        <v>242</v>
      </c>
      <c r="B180" s="109"/>
      <c r="C180" s="109"/>
      <c r="D180" s="109"/>
      <c r="E180" s="109"/>
      <c r="F180" s="109"/>
      <c r="G180" s="109"/>
      <c r="H180" s="109"/>
      <c r="I180" s="109"/>
      <c r="J180" s="109"/>
      <c r="K180" s="109"/>
      <c r="L180" s="109"/>
      <c r="M180" s="109"/>
      <c r="N180" s="109"/>
      <c r="O180" s="109"/>
      <c r="P180" s="109"/>
      <c r="Q180" s="109"/>
      <c r="R180" s="109"/>
      <c r="S180" s="109"/>
      <c r="T180" s="109"/>
      <c r="U180" s="109"/>
      <c r="V180" s="109"/>
      <c r="W180" s="109"/>
      <c r="X180" s="109"/>
      <c r="Y180" s="109"/>
    </row>
  </sheetData>
  <sheetProtection sheet="1" objects="1" scenarios="1"/>
  <mergeCells count="12">
    <mergeCell ref="A68:Q68"/>
    <mergeCell ref="B3:F3"/>
    <mergeCell ref="E14:Y14"/>
    <mergeCell ref="A128:L130"/>
    <mergeCell ref="A27:N27"/>
    <mergeCell ref="B11:F11"/>
    <mergeCell ref="B6:F6"/>
    <mergeCell ref="B7:F7"/>
    <mergeCell ref="B8:F8"/>
    <mergeCell ref="B9:F9"/>
    <mergeCell ref="G8:N10"/>
    <mergeCell ref="B10:F10"/>
  </mergeCells>
  <phoneticPr fontId="18" type="noConversion"/>
  <dataValidations disablePrompts="1" count="1">
    <dataValidation type="list" allowBlank="1" showInputMessage="1" showErrorMessage="1" sqref="B4" xr:uid="{C3E58E03-4E77-42F3-A22D-8A81459B0780}">
      <formula1>$A$150:$A$154</formula1>
    </dataValidation>
  </dataValidations>
  <hyperlinks>
    <hyperlink ref="A147" r:id="rId1" xr:uid="{D6137C0F-E27F-445E-988F-291BE4317072}"/>
    <hyperlink ref="K136" r:id="rId2" xr:uid="{7700ADEC-85D6-4B33-BDE9-B0A2B1DCB097}"/>
    <hyperlink ref="B10" r:id="rId3" xr:uid="{0C3D219B-F39F-4B2C-A4D4-2C77FECC42A0}"/>
    <hyperlink ref="O9" r:id="rId4" xr:uid="{90A74051-B127-4C14-B461-09CC7A46D953}"/>
    <hyperlink ref="O6" r:id="rId5" xr:uid="{B39CABF8-4E91-408F-8966-6CC992C692B8}"/>
  </hyperlinks>
  <pageMargins left="0.78749999999999998" right="0.78749999999999998" top="1.0527777777777778" bottom="1.0527777777777778" header="0.78749999999999998" footer="0.78749999999999998"/>
  <pageSetup paperSize="9" firstPageNumber="0" orientation="portrait" horizontalDpi="300" verticalDpi="300" r:id="rId6"/>
  <headerFooter alignWithMargins="0">
    <oddHeader>&amp;C&amp;"Times New Roman,Regular"&amp;12&amp;A</oddHeader>
    <oddFooter>&amp;C&amp;"Times New Roman,Regular"&amp;12Lehekülg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A3F1F-9D6D-4C7A-A633-944ED4E71D21}">
  <dimension ref="A1:N11"/>
  <sheetViews>
    <sheetView showGridLines="0" workbookViewId="0">
      <selection activeCell="K33" sqref="K33"/>
    </sheetView>
  </sheetViews>
  <sheetFormatPr defaultRowHeight="15" x14ac:dyDescent="0.25"/>
  <cols>
    <col min="4" max="4" width="8.5703125" customWidth="1"/>
  </cols>
  <sheetData>
    <row r="1" spans="1:14" x14ac:dyDescent="0.25">
      <c r="A1" s="245" t="s">
        <v>610</v>
      </c>
      <c r="B1" s="66"/>
      <c r="C1" s="66"/>
      <c r="D1" s="66"/>
      <c r="E1" s="66"/>
      <c r="F1" s="66"/>
      <c r="G1" s="66"/>
      <c r="H1" s="66"/>
      <c r="I1" s="66"/>
      <c r="J1" s="66"/>
      <c r="K1" s="66"/>
      <c r="L1" s="66"/>
      <c r="M1" s="66"/>
      <c r="N1" s="66"/>
    </row>
    <row r="2" spans="1:14" x14ac:dyDescent="0.25">
      <c r="A2" s="233" t="s">
        <v>607</v>
      </c>
      <c r="B2" s="66"/>
      <c r="C2" s="263" t="s">
        <v>606</v>
      </c>
      <c r="D2" s="264"/>
      <c r="E2" s="264"/>
      <c r="F2" s="264"/>
      <c r="G2" s="264"/>
      <c r="H2" s="264"/>
      <c r="I2" s="264"/>
      <c r="J2" s="264"/>
      <c r="K2" s="264"/>
      <c r="L2" s="264"/>
      <c r="M2" s="264"/>
      <c r="N2" s="264"/>
    </row>
    <row r="3" spans="1:14" ht="15.75" thickBot="1" x14ac:dyDescent="0.3">
      <c r="A3" s="246" t="s">
        <v>608</v>
      </c>
      <c r="B3" s="247"/>
      <c r="C3" s="247"/>
      <c r="D3" s="247"/>
      <c r="E3" s="247"/>
      <c r="F3" s="247"/>
      <c r="G3" s="247"/>
      <c r="H3" s="247"/>
      <c r="I3" s="247"/>
      <c r="J3" s="247"/>
      <c r="K3" s="247"/>
      <c r="L3" s="247"/>
      <c r="M3" s="247"/>
      <c r="N3" s="66"/>
    </row>
    <row r="4" spans="1:14" ht="15.75" thickBot="1" x14ac:dyDescent="0.3">
      <c r="A4" s="248" t="s">
        <v>579</v>
      </c>
      <c r="B4" s="249"/>
      <c r="C4" s="249"/>
      <c r="D4" s="249"/>
      <c r="E4" s="250"/>
      <c r="F4" s="251"/>
      <c r="G4" s="252"/>
      <c r="H4" s="265" t="s">
        <v>580</v>
      </c>
      <c r="I4" s="266"/>
      <c r="J4" s="266"/>
      <c r="K4" s="266"/>
      <c r="L4" s="266"/>
      <c r="M4" s="267"/>
      <c r="N4" s="66"/>
    </row>
    <row r="5" spans="1:14" ht="45.75" thickBot="1" x14ac:dyDescent="0.3">
      <c r="A5" s="253" t="s">
        <v>581</v>
      </c>
      <c r="B5" s="253" t="s">
        <v>3</v>
      </c>
      <c r="C5" s="253" t="s">
        <v>582</v>
      </c>
      <c r="D5" s="253" t="s">
        <v>583</v>
      </c>
      <c r="E5" s="254" t="s">
        <v>584</v>
      </c>
      <c r="F5" s="251"/>
      <c r="G5" s="252"/>
      <c r="H5" s="248" t="s">
        <v>380</v>
      </c>
      <c r="I5" s="249"/>
      <c r="J5" s="255"/>
      <c r="K5" s="248" t="s">
        <v>585</v>
      </c>
      <c r="L5" s="249"/>
      <c r="M5" s="255"/>
      <c r="N5" s="66"/>
    </row>
    <row r="6" spans="1:14" ht="20.25" customHeight="1" thickBot="1" x14ac:dyDescent="0.3">
      <c r="A6" s="256"/>
      <c r="B6" s="256"/>
      <c r="C6" s="256"/>
      <c r="D6" s="256"/>
      <c r="E6" s="253" t="s">
        <v>586</v>
      </c>
      <c r="F6" s="268" t="s">
        <v>587</v>
      </c>
      <c r="G6" s="269"/>
      <c r="H6" s="257" t="s">
        <v>588</v>
      </c>
      <c r="I6" s="257" t="s">
        <v>589</v>
      </c>
      <c r="J6" s="257" t="s">
        <v>590</v>
      </c>
      <c r="K6" s="253" t="s">
        <v>588</v>
      </c>
      <c r="L6" s="257" t="s">
        <v>589</v>
      </c>
      <c r="M6" s="270" t="s">
        <v>590</v>
      </c>
      <c r="N6" s="66"/>
    </row>
    <row r="7" spans="1:14" ht="15.75" thickBot="1" x14ac:dyDescent="0.3">
      <c r="A7" s="258"/>
      <c r="B7" s="258"/>
      <c r="C7" s="258"/>
      <c r="D7" s="258"/>
      <c r="E7" s="258"/>
      <c r="F7" s="271" t="s">
        <v>591</v>
      </c>
      <c r="G7" s="259" t="s">
        <v>184</v>
      </c>
      <c r="H7" s="260"/>
      <c r="I7" s="260"/>
      <c r="J7" s="260"/>
      <c r="K7" s="258"/>
      <c r="L7" s="260"/>
      <c r="M7" s="272"/>
      <c r="N7" s="66"/>
    </row>
    <row r="8" spans="1:14" ht="67.5" x14ac:dyDescent="0.25">
      <c r="A8" s="253" t="s">
        <v>592</v>
      </c>
      <c r="B8" s="270" t="s">
        <v>575</v>
      </c>
      <c r="C8" s="253">
        <v>440139</v>
      </c>
      <c r="D8" s="253" t="s">
        <v>593</v>
      </c>
      <c r="E8" s="261" t="s">
        <v>594</v>
      </c>
      <c r="F8" s="270">
        <v>492.7</v>
      </c>
      <c r="G8" s="253" t="s">
        <v>596</v>
      </c>
      <c r="H8" s="253">
        <v>0</v>
      </c>
      <c r="I8" s="253">
        <v>0</v>
      </c>
      <c r="J8" s="253">
        <v>0</v>
      </c>
      <c r="K8" s="262">
        <v>1058.6210000000001</v>
      </c>
      <c r="L8" s="253">
        <v>0</v>
      </c>
      <c r="M8" s="273">
        <v>899</v>
      </c>
      <c r="N8" s="66"/>
    </row>
    <row r="9" spans="1:14" ht="23.25" thickBot="1" x14ac:dyDescent="0.3">
      <c r="A9" s="258"/>
      <c r="B9" s="272"/>
      <c r="C9" s="258"/>
      <c r="D9" s="258"/>
      <c r="E9" s="259" t="s">
        <v>595</v>
      </c>
      <c r="F9" s="272"/>
      <c r="G9" s="258"/>
      <c r="H9" s="258"/>
      <c r="I9" s="258"/>
      <c r="J9" s="258"/>
      <c r="K9" s="260"/>
      <c r="L9" s="258"/>
      <c r="M9" s="274"/>
      <c r="N9" s="66"/>
    </row>
    <row r="10" spans="1:14" ht="67.5" x14ac:dyDescent="0.25">
      <c r="A10" s="257" t="s">
        <v>597</v>
      </c>
      <c r="B10" s="270" t="s">
        <v>598</v>
      </c>
      <c r="C10" s="257">
        <v>27101964</v>
      </c>
      <c r="D10" s="253" t="s">
        <v>599</v>
      </c>
      <c r="E10" s="261" t="s">
        <v>594</v>
      </c>
      <c r="F10" s="270">
        <v>3.718</v>
      </c>
      <c r="G10" s="253" t="s">
        <v>596</v>
      </c>
      <c r="H10" s="253">
        <v>0</v>
      </c>
      <c r="I10" s="253">
        <v>0</v>
      </c>
      <c r="J10" s="253">
        <v>0</v>
      </c>
      <c r="K10" s="253">
        <v>35.320999999999998</v>
      </c>
      <c r="L10" s="253">
        <v>0</v>
      </c>
      <c r="M10" s="275">
        <v>35.320999999999998</v>
      </c>
      <c r="N10" s="66"/>
    </row>
    <row r="11" spans="1:14" ht="23.25" thickBot="1" x14ac:dyDescent="0.3">
      <c r="A11" s="260"/>
      <c r="B11" s="272"/>
      <c r="C11" s="260"/>
      <c r="D11" s="258"/>
      <c r="E11" s="259" t="s">
        <v>595</v>
      </c>
      <c r="F11" s="272"/>
      <c r="G11" s="258"/>
      <c r="H11" s="258"/>
      <c r="I11" s="258"/>
      <c r="J11" s="258"/>
      <c r="K11" s="258"/>
      <c r="L11" s="258"/>
      <c r="M11" s="276"/>
      <c r="N11" s="66"/>
    </row>
  </sheetData>
  <mergeCells count="42">
    <mergeCell ref="J10:J11"/>
    <mergeCell ref="K10:K11"/>
    <mergeCell ref="L10:L11"/>
    <mergeCell ref="M10:M11"/>
    <mergeCell ref="J8:J9"/>
    <mergeCell ref="K8:K9"/>
    <mergeCell ref="L8:L9"/>
    <mergeCell ref="M8:M9"/>
    <mergeCell ref="A10:A11"/>
    <mergeCell ref="B10:B11"/>
    <mergeCell ref="C10:C11"/>
    <mergeCell ref="D10:D11"/>
    <mergeCell ref="F10:F11"/>
    <mergeCell ref="H6:H7"/>
    <mergeCell ref="I6:I7"/>
    <mergeCell ref="A8:A9"/>
    <mergeCell ref="B8:B9"/>
    <mergeCell ref="C8:C9"/>
    <mergeCell ref="D8:D9"/>
    <mergeCell ref="F8:F9"/>
    <mergeCell ref="G10:G11"/>
    <mergeCell ref="H10:H11"/>
    <mergeCell ref="I10:I11"/>
    <mergeCell ref="G8:G9"/>
    <mergeCell ref="H8:H9"/>
    <mergeCell ref="I8:I9"/>
    <mergeCell ref="A4:D4"/>
    <mergeCell ref="F4:G4"/>
    <mergeCell ref="H4:M4"/>
    <mergeCell ref="A5:A7"/>
    <mergeCell ref="B5:B7"/>
    <mergeCell ref="C5:C7"/>
    <mergeCell ref="D5:D7"/>
    <mergeCell ref="F5:G5"/>
    <mergeCell ref="H5:J5"/>
    <mergeCell ref="K5:M5"/>
    <mergeCell ref="L6:L7"/>
    <mergeCell ref="M6:M7"/>
    <mergeCell ref="J6:J7"/>
    <mergeCell ref="K6:K7"/>
    <mergeCell ref="E6:E7"/>
    <mergeCell ref="F6:G6"/>
  </mergeCells>
  <hyperlinks>
    <hyperlink ref="C2" r:id="rId1" xr:uid="{9664E32E-0A14-4761-9631-BEE330BEDD9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CD0B2-B75F-4551-9F3B-DC2D409765BA}">
  <dimension ref="A1:N264"/>
  <sheetViews>
    <sheetView topLeftCell="B1" workbookViewId="0">
      <selection activeCell="L3" sqref="L3"/>
    </sheetView>
  </sheetViews>
  <sheetFormatPr defaultRowHeight="15" x14ac:dyDescent="0.25"/>
  <cols>
    <col min="2" max="2" width="32" bestFit="1" customWidth="1"/>
    <col min="3" max="3" width="10" hidden="1" customWidth="1"/>
    <col min="4" max="4" width="18.85546875" hidden="1" customWidth="1"/>
    <col min="5" max="5" width="36.7109375" bestFit="1" customWidth="1"/>
    <col min="6" max="6" width="40.85546875" bestFit="1" customWidth="1"/>
    <col min="7" max="7" width="12.28515625" hidden="1" customWidth="1"/>
    <col min="8" max="8" width="0" hidden="1" customWidth="1"/>
    <col min="9" max="9" width="10.5703125" customWidth="1"/>
    <col min="12" max="12" width="10.140625" customWidth="1"/>
    <col min="13" max="13" width="10.42578125" customWidth="1"/>
    <col min="14" max="14" width="68.140625" bestFit="1" customWidth="1"/>
  </cols>
  <sheetData>
    <row r="1" spans="1:14" x14ac:dyDescent="0.25">
      <c r="A1" t="s">
        <v>236</v>
      </c>
      <c r="B1" t="s">
        <v>444</v>
      </c>
      <c r="C1" t="s">
        <v>237</v>
      </c>
      <c r="D1" t="s">
        <v>238</v>
      </c>
      <c r="E1" t="s">
        <v>445</v>
      </c>
      <c r="F1" t="s">
        <v>446</v>
      </c>
      <c r="G1" t="s">
        <v>239</v>
      </c>
      <c r="H1" t="s">
        <v>240</v>
      </c>
      <c r="I1" t="s">
        <v>447</v>
      </c>
      <c r="J1" t="s">
        <v>448</v>
      </c>
      <c r="K1" t="s">
        <v>449</v>
      </c>
      <c r="L1" t="s">
        <v>260</v>
      </c>
      <c r="M1" t="s">
        <v>261</v>
      </c>
      <c r="N1" t="s">
        <v>450</v>
      </c>
    </row>
    <row r="2" spans="1:14" x14ac:dyDescent="0.25">
      <c r="A2" t="s">
        <v>451</v>
      </c>
      <c r="B2" t="s">
        <v>452</v>
      </c>
      <c r="C2" t="s">
        <v>483</v>
      </c>
      <c r="D2" t="s">
        <v>246</v>
      </c>
      <c r="E2" t="s">
        <v>242</v>
      </c>
      <c r="F2" t="s">
        <v>308</v>
      </c>
      <c r="H2" t="s">
        <v>242</v>
      </c>
      <c r="I2" t="s">
        <v>243</v>
      </c>
      <c r="J2">
        <v>3.3</v>
      </c>
      <c r="K2" t="s">
        <v>267</v>
      </c>
      <c r="L2">
        <v>1.6</v>
      </c>
      <c r="M2">
        <v>6.6</v>
      </c>
      <c r="N2" t="s">
        <v>459</v>
      </c>
    </row>
    <row r="3" spans="1:14" x14ac:dyDescent="0.25">
      <c r="A3" t="s">
        <v>451</v>
      </c>
      <c r="B3" t="s">
        <v>452</v>
      </c>
      <c r="C3" t="s">
        <v>483</v>
      </c>
      <c r="D3" t="s">
        <v>246</v>
      </c>
      <c r="E3" t="s">
        <v>242</v>
      </c>
      <c r="F3" t="s">
        <v>308</v>
      </c>
      <c r="H3" t="s">
        <v>242</v>
      </c>
      <c r="I3" t="s">
        <v>476</v>
      </c>
      <c r="J3">
        <v>1.1200000000000001</v>
      </c>
      <c r="K3" t="s">
        <v>463</v>
      </c>
      <c r="L3">
        <v>0.67100000000000004</v>
      </c>
      <c r="M3">
        <v>1.57</v>
      </c>
      <c r="N3" t="s">
        <v>484</v>
      </c>
    </row>
    <row r="4" spans="1:14" x14ac:dyDescent="0.25">
      <c r="A4" t="s">
        <v>451</v>
      </c>
      <c r="B4" t="s">
        <v>452</v>
      </c>
      <c r="C4" t="s">
        <v>483</v>
      </c>
      <c r="D4" t="s">
        <v>246</v>
      </c>
      <c r="E4" t="s">
        <v>242</v>
      </c>
      <c r="F4" t="s">
        <v>308</v>
      </c>
      <c r="H4" t="s">
        <v>242</v>
      </c>
      <c r="I4" t="s">
        <v>462</v>
      </c>
      <c r="J4">
        <v>4.2999999999999997E-2</v>
      </c>
      <c r="K4" t="s">
        <v>463</v>
      </c>
      <c r="L4">
        <v>2.1499999999999998E-2</v>
      </c>
      <c r="M4">
        <v>6.4500000000000002E-2</v>
      </c>
      <c r="N4" t="s">
        <v>484</v>
      </c>
    </row>
    <row r="5" spans="1:14" x14ac:dyDescent="0.25">
      <c r="A5" t="s">
        <v>451</v>
      </c>
      <c r="B5" t="s">
        <v>452</v>
      </c>
      <c r="C5" t="s">
        <v>483</v>
      </c>
      <c r="D5" t="s">
        <v>246</v>
      </c>
      <c r="E5" t="s">
        <v>242</v>
      </c>
      <c r="F5" t="s">
        <v>308</v>
      </c>
      <c r="H5" t="s">
        <v>242</v>
      </c>
      <c r="I5" t="s">
        <v>504</v>
      </c>
      <c r="J5">
        <v>1.55E-2</v>
      </c>
      <c r="K5" t="s">
        <v>463</v>
      </c>
      <c r="L5">
        <v>7.7400000000000004E-3</v>
      </c>
      <c r="M5">
        <v>2.3199999999999998E-2</v>
      </c>
      <c r="N5" t="s">
        <v>484</v>
      </c>
    </row>
    <row r="6" spans="1:14" x14ac:dyDescent="0.25">
      <c r="A6" t="s">
        <v>451</v>
      </c>
      <c r="B6" t="s">
        <v>452</v>
      </c>
      <c r="C6" t="s">
        <v>483</v>
      </c>
      <c r="D6" t="s">
        <v>246</v>
      </c>
      <c r="E6" t="s">
        <v>242</v>
      </c>
      <c r="F6" t="s">
        <v>308</v>
      </c>
      <c r="H6" t="s">
        <v>242</v>
      </c>
      <c r="I6" t="s">
        <v>248</v>
      </c>
      <c r="J6">
        <v>90</v>
      </c>
      <c r="K6" t="s">
        <v>269</v>
      </c>
      <c r="L6">
        <v>45</v>
      </c>
      <c r="M6">
        <v>180</v>
      </c>
      <c r="N6" t="s">
        <v>475</v>
      </c>
    </row>
    <row r="7" spans="1:14" x14ac:dyDescent="0.25">
      <c r="A7" t="s">
        <v>451</v>
      </c>
      <c r="B7" t="s">
        <v>452</v>
      </c>
      <c r="C7" t="s">
        <v>483</v>
      </c>
      <c r="D7" t="s">
        <v>246</v>
      </c>
      <c r="E7" t="s">
        <v>242</v>
      </c>
      <c r="F7" t="s">
        <v>308</v>
      </c>
      <c r="H7" t="s">
        <v>242</v>
      </c>
      <c r="I7" t="s">
        <v>473</v>
      </c>
      <c r="J7">
        <v>5</v>
      </c>
      <c r="K7" t="s">
        <v>471</v>
      </c>
      <c r="L7">
        <v>0.5</v>
      </c>
      <c r="M7">
        <v>50</v>
      </c>
      <c r="N7" t="s">
        <v>510</v>
      </c>
    </row>
    <row r="8" spans="1:14" x14ac:dyDescent="0.25">
      <c r="A8" t="s">
        <v>451</v>
      </c>
      <c r="B8" t="s">
        <v>452</v>
      </c>
      <c r="C8" t="s">
        <v>483</v>
      </c>
      <c r="D8" t="s">
        <v>246</v>
      </c>
      <c r="E8" t="s">
        <v>242</v>
      </c>
      <c r="F8" t="s">
        <v>308</v>
      </c>
      <c r="H8" t="s">
        <v>242</v>
      </c>
      <c r="I8" t="s">
        <v>273</v>
      </c>
      <c r="J8">
        <v>7.31</v>
      </c>
      <c r="K8" t="s">
        <v>269</v>
      </c>
      <c r="L8">
        <v>2.44</v>
      </c>
      <c r="M8">
        <v>21.9</v>
      </c>
      <c r="N8" t="s">
        <v>484</v>
      </c>
    </row>
    <row r="9" spans="1:14" x14ac:dyDescent="0.25">
      <c r="A9" t="s">
        <v>451</v>
      </c>
      <c r="B9" t="s">
        <v>452</v>
      </c>
      <c r="C9" t="s">
        <v>483</v>
      </c>
      <c r="D9" t="s">
        <v>246</v>
      </c>
      <c r="E9" t="s">
        <v>242</v>
      </c>
      <c r="F9" t="s">
        <v>308</v>
      </c>
      <c r="H9" t="s">
        <v>242</v>
      </c>
      <c r="I9" t="s">
        <v>275</v>
      </c>
      <c r="J9">
        <v>81</v>
      </c>
      <c r="K9" t="s">
        <v>269</v>
      </c>
      <c r="L9">
        <v>40</v>
      </c>
      <c r="M9">
        <v>160</v>
      </c>
      <c r="N9" t="s">
        <v>475</v>
      </c>
    </row>
    <row r="10" spans="1:14" x14ac:dyDescent="0.25">
      <c r="A10" t="s">
        <v>451</v>
      </c>
      <c r="B10" t="s">
        <v>452</v>
      </c>
      <c r="C10" t="s">
        <v>483</v>
      </c>
      <c r="D10" t="s">
        <v>246</v>
      </c>
      <c r="E10" t="s">
        <v>242</v>
      </c>
      <c r="F10" t="s">
        <v>308</v>
      </c>
      <c r="H10" t="s">
        <v>242</v>
      </c>
      <c r="I10" t="s">
        <v>488</v>
      </c>
      <c r="J10">
        <v>3.5</v>
      </c>
      <c r="K10" t="s">
        <v>471</v>
      </c>
      <c r="L10">
        <v>0.35</v>
      </c>
      <c r="M10">
        <v>35</v>
      </c>
      <c r="N10" t="s">
        <v>484</v>
      </c>
    </row>
    <row r="11" spans="1:14" x14ac:dyDescent="0.25">
      <c r="A11" t="s">
        <v>451</v>
      </c>
      <c r="B11" t="s">
        <v>452</v>
      </c>
      <c r="C11" t="s">
        <v>483</v>
      </c>
      <c r="D11" t="s">
        <v>246</v>
      </c>
      <c r="E11" t="s">
        <v>242</v>
      </c>
      <c r="F11" t="s">
        <v>308</v>
      </c>
      <c r="H11" t="s">
        <v>242</v>
      </c>
      <c r="I11" t="s">
        <v>245</v>
      </c>
      <c r="J11">
        <v>155</v>
      </c>
      <c r="K11" t="s">
        <v>269</v>
      </c>
      <c r="L11">
        <v>77</v>
      </c>
      <c r="M11">
        <v>310</v>
      </c>
      <c r="N11" t="s">
        <v>484</v>
      </c>
    </row>
    <row r="12" spans="1:14" x14ac:dyDescent="0.25">
      <c r="A12" t="s">
        <v>451</v>
      </c>
      <c r="B12" t="s">
        <v>452</v>
      </c>
      <c r="C12" t="s">
        <v>483</v>
      </c>
      <c r="D12" t="s">
        <v>246</v>
      </c>
      <c r="E12" t="s">
        <v>242</v>
      </c>
      <c r="F12" t="s">
        <v>308</v>
      </c>
      <c r="H12" t="s">
        <v>242</v>
      </c>
      <c r="I12" t="s">
        <v>247</v>
      </c>
      <c r="J12">
        <v>133</v>
      </c>
      <c r="K12" t="s">
        <v>269</v>
      </c>
      <c r="L12">
        <v>66</v>
      </c>
      <c r="M12">
        <v>266</v>
      </c>
      <c r="N12" t="s">
        <v>484</v>
      </c>
    </row>
    <row r="13" spans="1:14" x14ac:dyDescent="0.25">
      <c r="A13" t="s">
        <v>451</v>
      </c>
      <c r="B13" t="s">
        <v>452</v>
      </c>
      <c r="C13" t="s">
        <v>483</v>
      </c>
      <c r="D13" t="s">
        <v>246</v>
      </c>
      <c r="E13" t="s">
        <v>242</v>
      </c>
      <c r="F13" t="s">
        <v>308</v>
      </c>
      <c r="H13" t="s">
        <v>242</v>
      </c>
      <c r="I13" t="s">
        <v>481</v>
      </c>
      <c r="J13">
        <v>10.8</v>
      </c>
      <c r="K13" t="s">
        <v>269</v>
      </c>
      <c r="L13">
        <v>6.45</v>
      </c>
      <c r="M13">
        <v>15.1</v>
      </c>
      <c r="N13" t="s">
        <v>484</v>
      </c>
    </row>
    <row r="14" spans="1:14" x14ac:dyDescent="0.25">
      <c r="A14" t="s">
        <v>451</v>
      </c>
      <c r="B14" t="s">
        <v>452</v>
      </c>
      <c r="C14" t="s">
        <v>483</v>
      </c>
      <c r="D14" t="s">
        <v>246</v>
      </c>
      <c r="E14" t="s">
        <v>242</v>
      </c>
      <c r="F14" t="s">
        <v>308</v>
      </c>
      <c r="H14" t="s">
        <v>242</v>
      </c>
      <c r="I14" t="s">
        <v>244</v>
      </c>
      <c r="J14">
        <v>172</v>
      </c>
      <c r="K14" t="s">
        <v>269</v>
      </c>
      <c r="L14">
        <v>86</v>
      </c>
      <c r="M14">
        <v>344</v>
      </c>
      <c r="N14" t="s">
        <v>484</v>
      </c>
    </row>
    <row r="15" spans="1:14" x14ac:dyDescent="0.25">
      <c r="A15" t="s">
        <v>451</v>
      </c>
      <c r="B15" t="s">
        <v>452</v>
      </c>
      <c r="C15" t="s">
        <v>350</v>
      </c>
      <c r="D15" t="s">
        <v>241</v>
      </c>
      <c r="E15" t="s">
        <v>469</v>
      </c>
      <c r="F15" t="s">
        <v>478</v>
      </c>
      <c r="H15" t="s">
        <v>242</v>
      </c>
      <c r="I15" t="s">
        <v>476</v>
      </c>
      <c r="J15">
        <v>1.3</v>
      </c>
      <c r="K15" t="s">
        <v>471</v>
      </c>
      <c r="L15">
        <v>0.26</v>
      </c>
      <c r="M15">
        <v>6.5</v>
      </c>
      <c r="N15" t="s">
        <v>480</v>
      </c>
    </row>
    <row r="16" spans="1:14" x14ac:dyDescent="0.25">
      <c r="A16" t="s">
        <v>451</v>
      </c>
      <c r="B16" t="s">
        <v>452</v>
      </c>
      <c r="C16" t="s">
        <v>350</v>
      </c>
      <c r="D16" t="s">
        <v>241</v>
      </c>
      <c r="E16" t="s">
        <v>469</v>
      </c>
      <c r="F16" t="s">
        <v>478</v>
      </c>
      <c r="H16" t="s">
        <v>242</v>
      </c>
      <c r="I16" t="s">
        <v>476</v>
      </c>
      <c r="J16">
        <v>1.3</v>
      </c>
      <c r="K16" t="s">
        <v>471</v>
      </c>
      <c r="L16">
        <v>0.26</v>
      </c>
      <c r="M16">
        <v>6.5</v>
      </c>
      <c r="N16" t="s">
        <v>480</v>
      </c>
    </row>
    <row r="17" spans="1:14" x14ac:dyDescent="0.25">
      <c r="A17" t="s">
        <v>451</v>
      </c>
      <c r="B17" t="s">
        <v>452</v>
      </c>
      <c r="C17" t="s">
        <v>350</v>
      </c>
      <c r="D17" t="s">
        <v>241</v>
      </c>
      <c r="E17" t="s">
        <v>469</v>
      </c>
      <c r="F17" t="s">
        <v>478</v>
      </c>
      <c r="H17" t="s">
        <v>242</v>
      </c>
      <c r="I17" t="s">
        <v>462</v>
      </c>
      <c r="J17">
        <v>37</v>
      </c>
      <c r="K17" t="s">
        <v>471</v>
      </c>
      <c r="L17">
        <v>3.7</v>
      </c>
      <c r="M17">
        <v>370</v>
      </c>
      <c r="N17" t="s">
        <v>472</v>
      </c>
    </row>
    <row r="18" spans="1:14" x14ac:dyDescent="0.25">
      <c r="A18" t="s">
        <v>451</v>
      </c>
      <c r="B18" t="s">
        <v>452</v>
      </c>
      <c r="C18" t="s">
        <v>350</v>
      </c>
      <c r="D18" t="s">
        <v>241</v>
      </c>
      <c r="E18" t="s">
        <v>469</v>
      </c>
      <c r="F18" t="s">
        <v>478</v>
      </c>
      <c r="H18" t="s">
        <v>242</v>
      </c>
      <c r="I18" t="s">
        <v>462</v>
      </c>
      <c r="J18">
        <v>29</v>
      </c>
      <c r="K18" t="s">
        <v>471</v>
      </c>
      <c r="L18">
        <v>2.9</v>
      </c>
      <c r="M18">
        <v>290</v>
      </c>
      <c r="N18" t="s">
        <v>472</v>
      </c>
    </row>
    <row r="19" spans="1:14" x14ac:dyDescent="0.25">
      <c r="A19" t="s">
        <v>451</v>
      </c>
      <c r="B19" t="s">
        <v>452</v>
      </c>
      <c r="C19" t="s">
        <v>350</v>
      </c>
      <c r="D19" t="s">
        <v>241</v>
      </c>
      <c r="E19" t="s">
        <v>469</v>
      </c>
      <c r="F19" t="s">
        <v>478</v>
      </c>
      <c r="H19" t="s">
        <v>242</v>
      </c>
      <c r="I19" t="s">
        <v>462</v>
      </c>
      <c r="J19">
        <v>29</v>
      </c>
      <c r="K19" t="s">
        <v>471</v>
      </c>
      <c r="L19">
        <v>2.9</v>
      </c>
      <c r="M19">
        <v>290</v>
      </c>
      <c r="N19" t="s">
        <v>472</v>
      </c>
    </row>
    <row r="20" spans="1:14" x14ac:dyDescent="0.25">
      <c r="A20" t="s">
        <v>451</v>
      </c>
      <c r="B20" t="s">
        <v>452</v>
      </c>
      <c r="C20" t="s">
        <v>350</v>
      </c>
      <c r="D20" t="s">
        <v>241</v>
      </c>
      <c r="E20" t="s">
        <v>469</v>
      </c>
      <c r="F20" t="s">
        <v>478</v>
      </c>
      <c r="H20" t="s">
        <v>242</v>
      </c>
      <c r="I20" t="s">
        <v>462</v>
      </c>
      <c r="J20">
        <v>37</v>
      </c>
      <c r="K20" t="s">
        <v>471</v>
      </c>
      <c r="L20">
        <v>3.7</v>
      </c>
      <c r="M20">
        <v>370</v>
      </c>
      <c r="N20" t="s">
        <v>472</v>
      </c>
    </row>
    <row r="21" spans="1:14" x14ac:dyDescent="0.25">
      <c r="A21" t="s">
        <v>451</v>
      </c>
      <c r="B21" t="s">
        <v>452</v>
      </c>
      <c r="C21" t="s">
        <v>350</v>
      </c>
      <c r="D21" t="s">
        <v>241</v>
      </c>
      <c r="E21" t="s">
        <v>469</v>
      </c>
      <c r="F21" t="s">
        <v>478</v>
      </c>
      <c r="H21" t="s">
        <v>242</v>
      </c>
      <c r="I21" t="s">
        <v>248</v>
      </c>
      <c r="J21">
        <v>13</v>
      </c>
      <c r="K21" t="s">
        <v>269</v>
      </c>
      <c r="L21">
        <v>0.1</v>
      </c>
      <c r="M21">
        <v>26</v>
      </c>
      <c r="N21" t="s">
        <v>479</v>
      </c>
    </row>
    <row r="22" spans="1:14" x14ac:dyDescent="0.25">
      <c r="A22" t="s">
        <v>451</v>
      </c>
      <c r="B22" t="s">
        <v>452</v>
      </c>
      <c r="C22" t="s">
        <v>350</v>
      </c>
      <c r="D22" t="s">
        <v>241</v>
      </c>
      <c r="E22" t="s">
        <v>469</v>
      </c>
      <c r="F22" t="s">
        <v>478</v>
      </c>
      <c r="H22" t="s">
        <v>242</v>
      </c>
      <c r="I22" t="s">
        <v>273</v>
      </c>
      <c r="J22">
        <v>1</v>
      </c>
      <c r="K22" t="s">
        <v>269</v>
      </c>
      <c r="L22">
        <v>0.2</v>
      </c>
      <c r="M22">
        <v>5</v>
      </c>
      <c r="N22" t="s">
        <v>480</v>
      </c>
    </row>
    <row r="23" spans="1:14" x14ac:dyDescent="0.25">
      <c r="A23" t="s">
        <v>451</v>
      </c>
      <c r="B23" t="s">
        <v>452</v>
      </c>
      <c r="C23" t="s">
        <v>350</v>
      </c>
      <c r="D23" t="s">
        <v>241</v>
      </c>
      <c r="E23" t="s">
        <v>469</v>
      </c>
      <c r="F23" t="s">
        <v>478</v>
      </c>
      <c r="H23" t="s">
        <v>242</v>
      </c>
      <c r="I23" t="s">
        <v>275</v>
      </c>
      <c r="J23">
        <v>60</v>
      </c>
      <c r="K23" t="s">
        <v>269</v>
      </c>
      <c r="L23">
        <v>35</v>
      </c>
      <c r="M23">
        <v>85.2</v>
      </c>
      <c r="N23" t="s">
        <v>479</v>
      </c>
    </row>
    <row r="24" spans="1:14" x14ac:dyDescent="0.25">
      <c r="A24" t="s">
        <v>451</v>
      </c>
      <c r="B24" t="s">
        <v>452</v>
      </c>
      <c r="C24" t="s">
        <v>350</v>
      </c>
      <c r="D24" t="s">
        <v>241</v>
      </c>
      <c r="E24" t="s">
        <v>469</v>
      </c>
      <c r="F24" t="s">
        <v>478</v>
      </c>
      <c r="H24" t="s">
        <v>242</v>
      </c>
      <c r="I24" t="s">
        <v>245</v>
      </c>
      <c r="J24">
        <v>6.9</v>
      </c>
      <c r="K24" t="s">
        <v>269</v>
      </c>
      <c r="L24">
        <v>2.2999999999999998</v>
      </c>
      <c r="M24">
        <v>20.7</v>
      </c>
      <c r="N24" t="s">
        <v>480</v>
      </c>
    </row>
    <row r="25" spans="1:14" x14ac:dyDescent="0.25">
      <c r="A25" t="s">
        <v>451</v>
      </c>
      <c r="B25" t="s">
        <v>452</v>
      </c>
      <c r="C25" t="s">
        <v>350</v>
      </c>
      <c r="D25" t="s">
        <v>241</v>
      </c>
      <c r="E25" t="s">
        <v>469</v>
      </c>
      <c r="F25" t="s">
        <v>478</v>
      </c>
      <c r="H25" t="s">
        <v>242</v>
      </c>
      <c r="I25" t="s">
        <v>247</v>
      </c>
      <c r="J25">
        <v>2.8</v>
      </c>
      <c r="K25" t="s">
        <v>269</v>
      </c>
      <c r="L25">
        <v>0.9</v>
      </c>
      <c r="M25">
        <v>8.4</v>
      </c>
      <c r="N25" t="s">
        <v>480</v>
      </c>
    </row>
    <row r="26" spans="1:14" x14ac:dyDescent="0.25">
      <c r="A26" t="s">
        <v>451</v>
      </c>
      <c r="B26" t="s">
        <v>452</v>
      </c>
      <c r="C26" t="s">
        <v>350</v>
      </c>
      <c r="D26" t="s">
        <v>241</v>
      </c>
      <c r="E26" t="s">
        <v>469</v>
      </c>
      <c r="F26" t="s">
        <v>478</v>
      </c>
      <c r="H26" t="s">
        <v>242</v>
      </c>
      <c r="I26" t="s">
        <v>481</v>
      </c>
      <c r="J26">
        <v>1680</v>
      </c>
      <c r="K26" t="s">
        <v>269</v>
      </c>
      <c r="L26">
        <v>330</v>
      </c>
      <c r="M26">
        <v>5000</v>
      </c>
      <c r="N26" t="s">
        <v>459</v>
      </c>
    </row>
    <row r="27" spans="1:14" x14ac:dyDescent="0.25">
      <c r="A27" t="s">
        <v>451</v>
      </c>
      <c r="B27" t="s">
        <v>452</v>
      </c>
      <c r="C27" t="s">
        <v>350</v>
      </c>
      <c r="D27" t="s">
        <v>241</v>
      </c>
      <c r="E27" t="s">
        <v>469</v>
      </c>
      <c r="F27" t="s">
        <v>478</v>
      </c>
      <c r="H27" t="s">
        <v>242</v>
      </c>
      <c r="I27" t="s">
        <v>244</v>
      </c>
      <c r="J27">
        <v>10.199999999999999</v>
      </c>
      <c r="K27" t="s">
        <v>269</v>
      </c>
      <c r="L27">
        <v>3.4</v>
      </c>
      <c r="M27">
        <v>30.6</v>
      </c>
      <c r="N27" t="s">
        <v>480</v>
      </c>
    </row>
    <row r="28" spans="1:14" x14ac:dyDescent="0.25">
      <c r="A28" t="s">
        <v>451</v>
      </c>
      <c r="B28" t="s">
        <v>452</v>
      </c>
      <c r="C28" t="s">
        <v>311</v>
      </c>
      <c r="D28" t="s">
        <v>246</v>
      </c>
      <c r="E28" t="s">
        <v>242</v>
      </c>
      <c r="F28" t="s">
        <v>478</v>
      </c>
      <c r="H28" t="s">
        <v>242</v>
      </c>
      <c r="I28" t="s">
        <v>243</v>
      </c>
      <c r="J28">
        <v>1</v>
      </c>
      <c r="K28" t="s">
        <v>267</v>
      </c>
      <c r="L28">
        <v>0.1</v>
      </c>
      <c r="M28">
        <v>4</v>
      </c>
      <c r="N28" t="s">
        <v>487</v>
      </c>
    </row>
    <row r="29" spans="1:14" x14ac:dyDescent="0.25">
      <c r="A29" t="s">
        <v>451</v>
      </c>
      <c r="B29" t="s">
        <v>452</v>
      </c>
      <c r="C29" t="s">
        <v>311</v>
      </c>
      <c r="D29" t="s">
        <v>246</v>
      </c>
      <c r="E29" t="s">
        <v>242</v>
      </c>
      <c r="F29" t="s">
        <v>478</v>
      </c>
      <c r="H29" t="s">
        <v>242</v>
      </c>
      <c r="I29" t="s">
        <v>476</v>
      </c>
      <c r="J29">
        <v>1.3</v>
      </c>
      <c r="K29" t="s">
        <v>471</v>
      </c>
      <c r="L29">
        <v>0.26</v>
      </c>
      <c r="M29">
        <v>6.5</v>
      </c>
      <c r="N29" t="s">
        <v>480</v>
      </c>
    </row>
    <row r="30" spans="1:14" x14ac:dyDescent="0.25">
      <c r="A30" t="s">
        <v>451</v>
      </c>
      <c r="B30" t="s">
        <v>452</v>
      </c>
      <c r="C30" t="s">
        <v>311</v>
      </c>
      <c r="D30" t="s">
        <v>246</v>
      </c>
      <c r="E30" t="s">
        <v>242</v>
      </c>
      <c r="F30" t="s">
        <v>478</v>
      </c>
      <c r="H30" t="s">
        <v>242</v>
      </c>
      <c r="I30" t="s">
        <v>462</v>
      </c>
      <c r="J30">
        <v>37</v>
      </c>
      <c r="K30" t="s">
        <v>471</v>
      </c>
      <c r="L30">
        <v>3.7</v>
      </c>
      <c r="M30">
        <v>370</v>
      </c>
      <c r="N30" t="s">
        <v>472</v>
      </c>
    </row>
    <row r="31" spans="1:14" x14ac:dyDescent="0.25">
      <c r="A31" t="s">
        <v>451</v>
      </c>
      <c r="B31" t="s">
        <v>452</v>
      </c>
      <c r="C31" t="s">
        <v>311</v>
      </c>
      <c r="D31" t="s">
        <v>246</v>
      </c>
      <c r="E31" t="s">
        <v>242</v>
      </c>
      <c r="F31" t="s">
        <v>478</v>
      </c>
      <c r="H31" t="s">
        <v>242</v>
      </c>
      <c r="I31" t="s">
        <v>504</v>
      </c>
      <c r="J31">
        <v>29</v>
      </c>
      <c r="K31" t="s">
        <v>471</v>
      </c>
      <c r="L31">
        <v>2.9</v>
      </c>
      <c r="M31">
        <v>290</v>
      </c>
      <c r="N31" t="s">
        <v>472</v>
      </c>
    </row>
    <row r="32" spans="1:14" x14ac:dyDescent="0.25">
      <c r="A32" t="s">
        <v>451</v>
      </c>
      <c r="B32" t="s">
        <v>452</v>
      </c>
      <c r="C32" t="s">
        <v>311</v>
      </c>
      <c r="D32" t="s">
        <v>246</v>
      </c>
      <c r="E32" t="s">
        <v>242</v>
      </c>
      <c r="F32" t="s">
        <v>478</v>
      </c>
      <c r="H32" t="s">
        <v>242</v>
      </c>
      <c r="I32" t="s">
        <v>248</v>
      </c>
      <c r="J32">
        <v>8.6999999999999993</v>
      </c>
      <c r="K32" t="s">
        <v>269</v>
      </c>
      <c r="L32">
        <v>6.72</v>
      </c>
      <c r="M32">
        <v>60.5</v>
      </c>
      <c r="N32" t="s">
        <v>480</v>
      </c>
    </row>
    <row r="33" spans="1:14" x14ac:dyDescent="0.25">
      <c r="A33" t="s">
        <v>451</v>
      </c>
      <c r="B33" t="s">
        <v>452</v>
      </c>
      <c r="C33" t="s">
        <v>311</v>
      </c>
      <c r="D33" t="s">
        <v>246</v>
      </c>
      <c r="E33" t="s">
        <v>242</v>
      </c>
      <c r="F33" t="s">
        <v>478</v>
      </c>
      <c r="H33" t="s">
        <v>242</v>
      </c>
      <c r="I33" t="s">
        <v>473</v>
      </c>
      <c r="J33">
        <v>6.7</v>
      </c>
      <c r="K33" t="s">
        <v>471</v>
      </c>
      <c r="L33">
        <v>2.2000000000000002</v>
      </c>
      <c r="M33">
        <v>20.100000000000001</v>
      </c>
      <c r="N33" t="s">
        <v>474</v>
      </c>
    </row>
    <row r="34" spans="1:14" x14ac:dyDescent="0.25">
      <c r="A34" t="s">
        <v>451</v>
      </c>
      <c r="B34" t="s">
        <v>452</v>
      </c>
      <c r="C34" t="s">
        <v>311</v>
      </c>
      <c r="D34" t="s">
        <v>246</v>
      </c>
      <c r="E34" t="s">
        <v>242</v>
      </c>
      <c r="F34" t="s">
        <v>478</v>
      </c>
      <c r="H34" t="s">
        <v>242</v>
      </c>
      <c r="I34" t="s">
        <v>273</v>
      </c>
      <c r="J34">
        <v>1.4</v>
      </c>
      <c r="K34" t="s">
        <v>269</v>
      </c>
      <c r="L34">
        <v>0.84</v>
      </c>
      <c r="M34">
        <v>3.36</v>
      </c>
      <c r="N34" t="s">
        <v>480</v>
      </c>
    </row>
    <row r="35" spans="1:14" x14ac:dyDescent="0.25">
      <c r="A35" t="s">
        <v>451</v>
      </c>
      <c r="B35" t="s">
        <v>452</v>
      </c>
      <c r="C35" t="s">
        <v>311</v>
      </c>
      <c r="D35" t="s">
        <v>246</v>
      </c>
      <c r="E35" t="s">
        <v>242</v>
      </c>
      <c r="F35" t="s">
        <v>478</v>
      </c>
      <c r="H35" t="s">
        <v>242</v>
      </c>
      <c r="I35" t="s">
        <v>275</v>
      </c>
      <c r="J35">
        <v>247</v>
      </c>
      <c r="K35" t="s">
        <v>269</v>
      </c>
      <c r="L35">
        <v>143</v>
      </c>
      <c r="M35">
        <v>571</v>
      </c>
      <c r="N35" t="s">
        <v>480</v>
      </c>
    </row>
    <row r="36" spans="1:14" x14ac:dyDescent="0.25">
      <c r="A36" t="s">
        <v>451</v>
      </c>
      <c r="B36" t="s">
        <v>452</v>
      </c>
      <c r="C36" t="s">
        <v>311</v>
      </c>
      <c r="D36" t="s">
        <v>246</v>
      </c>
      <c r="E36" t="s">
        <v>242</v>
      </c>
      <c r="F36" t="s">
        <v>478</v>
      </c>
      <c r="H36" t="s">
        <v>242</v>
      </c>
      <c r="I36" t="s">
        <v>488</v>
      </c>
      <c r="J36">
        <v>3.3</v>
      </c>
      <c r="K36" t="s">
        <v>489</v>
      </c>
      <c r="L36">
        <v>1.1000000000000001</v>
      </c>
      <c r="M36">
        <v>9.9</v>
      </c>
      <c r="N36" t="s">
        <v>474</v>
      </c>
    </row>
    <row r="37" spans="1:14" x14ac:dyDescent="0.25">
      <c r="A37" t="s">
        <v>451</v>
      </c>
      <c r="B37" t="s">
        <v>452</v>
      </c>
      <c r="C37" t="s">
        <v>311</v>
      </c>
      <c r="D37" t="s">
        <v>246</v>
      </c>
      <c r="E37" t="s">
        <v>242</v>
      </c>
      <c r="F37" t="s">
        <v>478</v>
      </c>
      <c r="H37" t="s">
        <v>242</v>
      </c>
      <c r="I37" t="s">
        <v>245</v>
      </c>
      <c r="J37">
        <v>7.9</v>
      </c>
      <c r="K37" t="s">
        <v>269</v>
      </c>
      <c r="L37">
        <v>1</v>
      </c>
      <c r="M37">
        <v>79</v>
      </c>
      <c r="N37" t="s">
        <v>480</v>
      </c>
    </row>
    <row r="38" spans="1:14" x14ac:dyDescent="0.25">
      <c r="A38" t="s">
        <v>451</v>
      </c>
      <c r="B38" t="s">
        <v>452</v>
      </c>
      <c r="C38" t="s">
        <v>311</v>
      </c>
      <c r="D38" t="s">
        <v>246</v>
      </c>
      <c r="E38" t="s">
        <v>242</v>
      </c>
      <c r="F38" t="s">
        <v>478</v>
      </c>
      <c r="H38" t="s">
        <v>242</v>
      </c>
      <c r="I38" t="s">
        <v>247</v>
      </c>
      <c r="J38">
        <v>3.2</v>
      </c>
      <c r="K38" t="s">
        <v>269</v>
      </c>
      <c r="L38">
        <v>1</v>
      </c>
      <c r="M38">
        <v>32</v>
      </c>
      <c r="N38" t="s">
        <v>480</v>
      </c>
    </row>
    <row r="39" spans="1:14" x14ac:dyDescent="0.25">
      <c r="A39" t="s">
        <v>451</v>
      </c>
      <c r="B39" t="s">
        <v>452</v>
      </c>
      <c r="C39" t="s">
        <v>311</v>
      </c>
      <c r="D39" t="s">
        <v>246</v>
      </c>
      <c r="E39" t="s">
        <v>242</v>
      </c>
      <c r="F39" t="s">
        <v>478</v>
      </c>
      <c r="H39" t="s">
        <v>242</v>
      </c>
      <c r="I39" t="s">
        <v>481</v>
      </c>
      <c r="J39">
        <v>1680</v>
      </c>
      <c r="K39" t="s">
        <v>269</v>
      </c>
      <c r="L39">
        <v>330</v>
      </c>
      <c r="M39">
        <v>5000</v>
      </c>
      <c r="N39" t="s">
        <v>459</v>
      </c>
    </row>
    <row r="40" spans="1:14" x14ac:dyDescent="0.25">
      <c r="A40" t="s">
        <v>451</v>
      </c>
      <c r="B40" t="s">
        <v>452</v>
      </c>
      <c r="C40" t="s">
        <v>311</v>
      </c>
      <c r="D40" t="s">
        <v>246</v>
      </c>
      <c r="E40" t="s">
        <v>242</v>
      </c>
      <c r="F40" t="s">
        <v>478</v>
      </c>
      <c r="H40" t="s">
        <v>242</v>
      </c>
      <c r="I40" t="s">
        <v>244</v>
      </c>
      <c r="J40">
        <v>11.7</v>
      </c>
      <c r="K40" t="s">
        <v>269</v>
      </c>
      <c r="L40">
        <v>1.2</v>
      </c>
      <c r="M40">
        <v>117</v>
      </c>
      <c r="N40" t="s">
        <v>480</v>
      </c>
    </row>
    <row r="41" spans="1:14" x14ac:dyDescent="0.25">
      <c r="A41" t="s">
        <v>451</v>
      </c>
      <c r="B41" t="s">
        <v>452</v>
      </c>
      <c r="C41" t="s">
        <v>495</v>
      </c>
      <c r="D41" t="s">
        <v>241</v>
      </c>
      <c r="E41" t="s">
        <v>496</v>
      </c>
      <c r="F41" t="s">
        <v>497</v>
      </c>
      <c r="H41" t="s">
        <v>242</v>
      </c>
      <c r="I41" t="s">
        <v>476</v>
      </c>
      <c r="J41">
        <v>1.3</v>
      </c>
      <c r="K41" t="s">
        <v>471</v>
      </c>
      <c r="L41">
        <v>0.26</v>
      </c>
      <c r="M41">
        <v>6.5</v>
      </c>
      <c r="N41" t="s">
        <v>480</v>
      </c>
    </row>
    <row r="42" spans="1:14" x14ac:dyDescent="0.25">
      <c r="A42" t="s">
        <v>451</v>
      </c>
      <c r="B42" t="s">
        <v>452</v>
      </c>
      <c r="C42" t="s">
        <v>495</v>
      </c>
      <c r="D42" t="s">
        <v>241</v>
      </c>
      <c r="E42" t="s">
        <v>496</v>
      </c>
      <c r="F42" t="s">
        <v>497</v>
      </c>
      <c r="H42" t="s">
        <v>242</v>
      </c>
      <c r="I42" t="s">
        <v>476</v>
      </c>
      <c r="J42">
        <v>1.3</v>
      </c>
      <c r="K42" t="s">
        <v>471</v>
      </c>
      <c r="L42">
        <v>0.26</v>
      </c>
      <c r="M42">
        <v>6.5</v>
      </c>
      <c r="N42" t="s">
        <v>480</v>
      </c>
    </row>
    <row r="43" spans="1:14" x14ac:dyDescent="0.25">
      <c r="A43" t="s">
        <v>451</v>
      </c>
      <c r="B43" t="s">
        <v>452</v>
      </c>
      <c r="C43" t="s">
        <v>495</v>
      </c>
      <c r="D43" t="s">
        <v>241</v>
      </c>
      <c r="E43" t="s">
        <v>496</v>
      </c>
      <c r="F43" t="s">
        <v>497</v>
      </c>
      <c r="H43" t="s">
        <v>242</v>
      </c>
      <c r="I43" t="s">
        <v>462</v>
      </c>
      <c r="J43">
        <v>37</v>
      </c>
      <c r="K43" t="s">
        <v>471</v>
      </c>
      <c r="L43">
        <v>3.7</v>
      </c>
      <c r="M43">
        <v>370</v>
      </c>
      <c r="N43" t="s">
        <v>472</v>
      </c>
    </row>
    <row r="44" spans="1:14" x14ac:dyDescent="0.25">
      <c r="A44" t="s">
        <v>451</v>
      </c>
      <c r="B44" t="s">
        <v>452</v>
      </c>
      <c r="C44" t="s">
        <v>495</v>
      </c>
      <c r="D44" t="s">
        <v>241</v>
      </c>
      <c r="E44" t="s">
        <v>496</v>
      </c>
      <c r="F44" t="s">
        <v>497</v>
      </c>
      <c r="H44" t="s">
        <v>242</v>
      </c>
      <c r="I44" t="s">
        <v>462</v>
      </c>
      <c r="J44">
        <v>37</v>
      </c>
      <c r="K44" t="s">
        <v>471</v>
      </c>
      <c r="L44">
        <v>3.7</v>
      </c>
      <c r="M44">
        <v>370</v>
      </c>
      <c r="N44" t="s">
        <v>472</v>
      </c>
    </row>
    <row r="45" spans="1:14" x14ac:dyDescent="0.25">
      <c r="A45" t="s">
        <v>451</v>
      </c>
      <c r="B45" t="s">
        <v>452</v>
      </c>
      <c r="C45" t="s">
        <v>495</v>
      </c>
      <c r="D45" t="s">
        <v>241</v>
      </c>
      <c r="E45" t="s">
        <v>496</v>
      </c>
      <c r="F45" t="s">
        <v>497</v>
      </c>
      <c r="H45" t="s">
        <v>242</v>
      </c>
      <c r="I45" t="s">
        <v>504</v>
      </c>
      <c r="J45">
        <v>29</v>
      </c>
      <c r="K45" t="s">
        <v>471</v>
      </c>
      <c r="L45">
        <v>2.9</v>
      </c>
      <c r="M45">
        <v>290</v>
      </c>
      <c r="N45" t="s">
        <v>472</v>
      </c>
    </row>
    <row r="46" spans="1:14" x14ac:dyDescent="0.25">
      <c r="A46" t="s">
        <v>451</v>
      </c>
      <c r="B46" t="s">
        <v>452</v>
      </c>
      <c r="C46" t="s">
        <v>495</v>
      </c>
      <c r="D46" t="s">
        <v>241</v>
      </c>
      <c r="E46" t="s">
        <v>496</v>
      </c>
      <c r="F46" t="s">
        <v>497</v>
      </c>
      <c r="H46" t="s">
        <v>242</v>
      </c>
      <c r="I46" t="s">
        <v>504</v>
      </c>
      <c r="J46">
        <v>29</v>
      </c>
      <c r="K46" t="s">
        <v>471</v>
      </c>
      <c r="L46">
        <v>2.9</v>
      </c>
      <c r="M46">
        <v>290</v>
      </c>
      <c r="N46" t="s">
        <v>472</v>
      </c>
    </row>
    <row r="47" spans="1:14" x14ac:dyDescent="0.25">
      <c r="A47" t="s">
        <v>451</v>
      </c>
      <c r="B47" t="s">
        <v>452</v>
      </c>
      <c r="C47" t="s">
        <v>495</v>
      </c>
      <c r="D47" t="s">
        <v>241</v>
      </c>
      <c r="E47" t="s">
        <v>496</v>
      </c>
      <c r="F47" t="s">
        <v>497</v>
      </c>
      <c r="H47" t="s">
        <v>242</v>
      </c>
      <c r="I47" t="s">
        <v>248</v>
      </c>
      <c r="J47">
        <v>8.6999999999999993</v>
      </c>
      <c r="K47" t="s">
        <v>269</v>
      </c>
      <c r="L47">
        <v>6.72</v>
      </c>
      <c r="M47">
        <v>60.5</v>
      </c>
      <c r="N47" t="s">
        <v>480</v>
      </c>
    </row>
    <row r="48" spans="1:14" x14ac:dyDescent="0.25">
      <c r="A48" t="s">
        <v>451</v>
      </c>
      <c r="B48" t="s">
        <v>452</v>
      </c>
      <c r="C48" t="s">
        <v>495</v>
      </c>
      <c r="D48" t="s">
        <v>241</v>
      </c>
      <c r="E48" t="s">
        <v>496</v>
      </c>
      <c r="F48" t="s">
        <v>497</v>
      </c>
      <c r="H48" t="s">
        <v>242</v>
      </c>
      <c r="I48" t="s">
        <v>248</v>
      </c>
      <c r="J48">
        <v>8.6999999999999993</v>
      </c>
      <c r="K48" t="s">
        <v>269</v>
      </c>
      <c r="L48">
        <v>6.72</v>
      </c>
      <c r="M48">
        <v>60.5</v>
      </c>
      <c r="N48" t="s">
        <v>480</v>
      </c>
    </row>
    <row r="49" spans="1:14" x14ac:dyDescent="0.25">
      <c r="A49" t="s">
        <v>451</v>
      </c>
      <c r="B49" t="s">
        <v>452</v>
      </c>
      <c r="C49" t="s">
        <v>495</v>
      </c>
      <c r="D49" t="s">
        <v>241</v>
      </c>
      <c r="E49" t="s">
        <v>496</v>
      </c>
      <c r="F49" t="s">
        <v>497</v>
      </c>
      <c r="H49" t="s">
        <v>242</v>
      </c>
      <c r="I49" t="s">
        <v>473</v>
      </c>
      <c r="J49">
        <v>6.7</v>
      </c>
      <c r="K49" t="s">
        <v>471</v>
      </c>
      <c r="L49">
        <v>2.2000000000000002</v>
      </c>
      <c r="M49">
        <v>20.100000000000001</v>
      </c>
      <c r="N49" t="s">
        <v>474</v>
      </c>
    </row>
    <row r="50" spans="1:14" x14ac:dyDescent="0.25">
      <c r="A50" t="s">
        <v>451</v>
      </c>
      <c r="B50" t="s">
        <v>452</v>
      </c>
      <c r="C50" t="s">
        <v>495</v>
      </c>
      <c r="D50" t="s">
        <v>241</v>
      </c>
      <c r="E50" t="s">
        <v>496</v>
      </c>
      <c r="F50" t="s">
        <v>497</v>
      </c>
      <c r="H50" t="s">
        <v>242</v>
      </c>
      <c r="I50" t="s">
        <v>473</v>
      </c>
      <c r="J50">
        <v>6.7</v>
      </c>
      <c r="K50" t="s">
        <v>471</v>
      </c>
      <c r="L50">
        <v>2.2000000000000002</v>
      </c>
      <c r="M50">
        <v>20.100000000000001</v>
      </c>
      <c r="N50" t="s">
        <v>474</v>
      </c>
    </row>
    <row r="51" spans="1:14" x14ac:dyDescent="0.25">
      <c r="A51" t="s">
        <v>451</v>
      </c>
      <c r="B51" t="s">
        <v>452</v>
      </c>
      <c r="C51" t="s">
        <v>495</v>
      </c>
      <c r="D51" t="s">
        <v>241</v>
      </c>
      <c r="E51" t="s">
        <v>496</v>
      </c>
      <c r="F51" t="s">
        <v>497</v>
      </c>
      <c r="H51" t="s">
        <v>242</v>
      </c>
      <c r="I51" t="s">
        <v>273</v>
      </c>
      <c r="J51">
        <v>1.4</v>
      </c>
      <c r="K51" t="s">
        <v>269</v>
      </c>
      <c r="L51">
        <v>0.84</v>
      </c>
      <c r="M51">
        <v>3.36</v>
      </c>
      <c r="N51" t="s">
        <v>480</v>
      </c>
    </row>
    <row r="52" spans="1:14" x14ac:dyDescent="0.25">
      <c r="A52" t="s">
        <v>451</v>
      </c>
      <c r="B52" t="s">
        <v>452</v>
      </c>
      <c r="C52" t="s">
        <v>495</v>
      </c>
      <c r="D52" t="s">
        <v>241</v>
      </c>
      <c r="E52" t="s">
        <v>496</v>
      </c>
      <c r="F52" t="s">
        <v>497</v>
      </c>
      <c r="H52" t="s">
        <v>242</v>
      </c>
      <c r="I52" t="s">
        <v>273</v>
      </c>
      <c r="J52">
        <v>1.4</v>
      </c>
      <c r="K52" t="s">
        <v>269</v>
      </c>
      <c r="L52">
        <v>0.84</v>
      </c>
      <c r="M52">
        <v>3.36</v>
      </c>
      <c r="N52" t="s">
        <v>480</v>
      </c>
    </row>
    <row r="53" spans="1:14" x14ac:dyDescent="0.25">
      <c r="A53" t="s">
        <v>451</v>
      </c>
      <c r="B53" t="s">
        <v>452</v>
      </c>
      <c r="C53" t="s">
        <v>495</v>
      </c>
      <c r="D53" t="s">
        <v>241</v>
      </c>
      <c r="E53" t="s">
        <v>496</v>
      </c>
      <c r="F53" t="s">
        <v>497</v>
      </c>
      <c r="H53" t="s">
        <v>242</v>
      </c>
      <c r="I53" t="s">
        <v>275</v>
      </c>
      <c r="J53">
        <v>247</v>
      </c>
      <c r="K53" t="s">
        <v>269</v>
      </c>
      <c r="L53">
        <v>143</v>
      </c>
      <c r="M53">
        <v>571</v>
      </c>
      <c r="N53" t="s">
        <v>480</v>
      </c>
    </row>
    <row r="54" spans="1:14" x14ac:dyDescent="0.25">
      <c r="A54" t="s">
        <v>451</v>
      </c>
      <c r="B54" t="s">
        <v>452</v>
      </c>
      <c r="C54" t="s">
        <v>495</v>
      </c>
      <c r="D54" t="s">
        <v>241</v>
      </c>
      <c r="E54" t="s">
        <v>496</v>
      </c>
      <c r="F54" t="s">
        <v>497</v>
      </c>
      <c r="H54" t="s">
        <v>242</v>
      </c>
      <c r="I54" t="s">
        <v>275</v>
      </c>
      <c r="J54">
        <v>247</v>
      </c>
      <c r="K54" t="s">
        <v>269</v>
      </c>
      <c r="L54">
        <v>143</v>
      </c>
      <c r="M54">
        <v>571</v>
      </c>
      <c r="N54" t="s">
        <v>480</v>
      </c>
    </row>
    <row r="55" spans="1:14" x14ac:dyDescent="0.25">
      <c r="A55" t="s">
        <v>451</v>
      </c>
      <c r="B55" t="s">
        <v>452</v>
      </c>
      <c r="C55" t="s">
        <v>495</v>
      </c>
      <c r="D55" t="s">
        <v>241</v>
      </c>
      <c r="E55" t="s">
        <v>496</v>
      </c>
      <c r="F55" t="s">
        <v>497</v>
      </c>
      <c r="H55" t="s">
        <v>242</v>
      </c>
      <c r="I55" t="s">
        <v>488</v>
      </c>
      <c r="J55">
        <v>3.3</v>
      </c>
      <c r="K55" t="s">
        <v>489</v>
      </c>
      <c r="L55">
        <v>1.1000000000000001</v>
      </c>
      <c r="M55">
        <v>9.9</v>
      </c>
      <c r="N55" t="s">
        <v>474</v>
      </c>
    </row>
    <row r="56" spans="1:14" x14ac:dyDescent="0.25">
      <c r="A56" t="s">
        <v>451</v>
      </c>
      <c r="B56" t="s">
        <v>452</v>
      </c>
      <c r="C56" t="s">
        <v>495</v>
      </c>
      <c r="D56" t="s">
        <v>241</v>
      </c>
      <c r="E56" t="s">
        <v>496</v>
      </c>
      <c r="F56" t="s">
        <v>497</v>
      </c>
      <c r="H56" t="s">
        <v>242</v>
      </c>
      <c r="I56" t="s">
        <v>488</v>
      </c>
      <c r="J56">
        <v>3.3</v>
      </c>
      <c r="K56" t="s">
        <v>489</v>
      </c>
      <c r="L56">
        <v>1.1000000000000001</v>
      </c>
      <c r="M56">
        <v>9.9</v>
      </c>
      <c r="N56" t="s">
        <v>474</v>
      </c>
    </row>
    <row r="57" spans="1:14" x14ac:dyDescent="0.25">
      <c r="A57" t="s">
        <v>451</v>
      </c>
      <c r="B57" t="s">
        <v>452</v>
      </c>
      <c r="C57" t="s">
        <v>495</v>
      </c>
      <c r="D57" t="s">
        <v>241</v>
      </c>
      <c r="E57" t="s">
        <v>496</v>
      </c>
      <c r="F57" t="s">
        <v>497</v>
      </c>
      <c r="H57" t="s">
        <v>242</v>
      </c>
      <c r="I57" t="s">
        <v>245</v>
      </c>
      <c r="J57">
        <v>7.9</v>
      </c>
      <c r="K57" t="s">
        <v>269</v>
      </c>
      <c r="L57">
        <v>1</v>
      </c>
      <c r="M57">
        <v>79</v>
      </c>
      <c r="N57" t="s">
        <v>480</v>
      </c>
    </row>
    <row r="58" spans="1:14" x14ac:dyDescent="0.25">
      <c r="A58" t="s">
        <v>451</v>
      </c>
      <c r="B58" t="s">
        <v>452</v>
      </c>
      <c r="C58" t="s">
        <v>495</v>
      </c>
      <c r="D58" t="s">
        <v>241</v>
      </c>
      <c r="E58" t="s">
        <v>496</v>
      </c>
      <c r="F58" t="s">
        <v>497</v>
      </c>
      <c r="H58" t="s">
        <v>242</v>
      </c>
      <c r="I58" t="s">
        <v>245</v>
      </c>
      <c r="J58">
        <v>7.9</v>
      </c>
      <c r="K58" t="s">
        <v>269</v>
      </c>
      <c r="L58">
        <v>1</v>
      </c>
      <c r="M58">
        <v>79</v>
      </c>
      <c r="N58" t="s">
        <v>480</v>
      </c>
    </row>
    <row r="59" spans="1:14" x14ac:dyDescent="0.25">
      <c r="A59" t="s">
        <v>451</v>
      </c>
      <c r="B59" t="s">
        <v>452</v>
      </c>
      <c r="C59" t="s">
        <v>495</v>
      </c>
      <c r="D59" t="s">
        <v>241</v>
      </c>
      <c r="E59" t="s">
        <v>496</v>
      </c>
      <c r="F59" t="s">
        <v>497</v>
      </c>
      <c r="H59" t="s">
        <v>242</v>
      </c>
      <c r="I59" t="s">
        <v>247</v>
      </c>
      <c r="J59">
        <v>3.2</v>
      </c>
      <c r="K59" t="s">
        <v>269</v>
      </c>
      <c r="L59">
        <v>1</v>
      </c>
      <c r="M59">
        <v>32</v>
      </c>
      <c r="N59" t="s">
        <v>480</v>
      </c>
    </row>
    <row r="60" spans="1:14" x14ac:dyDescent="0.25">
      <c r="A60" t="s">
        <v>451</v>
      </c>
      <c r="B60" t="s">
        <v>452</v>
      </c>
      <c r="C60" t="s">
        <v>495</v>
      </c>
      <c r="D60" t="s">
        <v>241</v>
      </c>
      <c r="E60" t="s">
        <v>496</v>
      </c>
      <c r="F60" t="s">
        <v>497</v>
      </c>
      <c r="H60" t="s">
        <v>242</v>
      </c>
      <c r="I60" t="s">
        <v>247</v>
      </c>
      <c r="J60">
        <v>3.2</v>
      </c>
      <c r="K60" t="s">
        <v>269</v>
      </c>
      <c r="L60">
        <v>1</v>
      </c>
      <c r="M60">
        <v>32</v>
      </c>
      <c r="N60" t="s">
        <v>480</v>
      </c>
    </row>
    <row r="61" spans="1:14" x14ac:dyDescent="0.25">
      <c r="A61" t="s">
        <v>451</v>
      </c>
      <c r="B61" t="s">
        <v>452</v>
      </c>
      <c r="C61" t="s">
        <v>495</v>
      </c>
      <c r="D61" t="s">
        <v>241</v>
      </c>
      <c r="E61" t="s">
        <v>496</v>
      </c>
      <c r="F61" t="s">
        <v>497</v>
      </c>
      <c r="H61" t="s">
        <v>242</v>
      </c>
      <c r="I61" t="s">
        <v>481</v>
      </c>
      <c r="J61">
        <v>1680</v>
      </c>
      <c r="K61" t="s">
        <v>269</v>
      </c>
      <c r="L61">
        <v>330</v>
      </c>
      <c r="M61">
        <v>5000</v>
      </c>
      <c r="N61" t="s">
        <v>459</v>
      </c>
    </row>
    <row r="62" spans="1:14" x14ac:dyDescent="0.25">
      <c r="A62" t="s">
        <v>451</v>
      </c>
      <c r="B62" t="s">
        <v>452</v>
      </c>
      <c r="C62" t="s">
        <v>495</v>
      </c>
      <c r="D62" t="s">
        <v>241</v>
      </c>
      <c r="E62" t="s">
        <v>496</v>
      </c>
      <c r="F62" t="s">
        <v>497</v>
      </c>
      <c r="H62" t="s">
        <v>242</v>
      </c>
      <c r="I62" t="s">
        <v>481</v>
      </c>
      <c r="J62">
        <v>1680</v>
      </c>
      <c r="K62" t="s">
        <v>269</v>
      </c>
      <c r="L62">
        <v>330</v>
      </c>
      <c r="M62">
        <v>5000</v>
      </c>
      <c r="N62" t="s">
        <v>459</v>
      </c>
    </row>
    <row r="63" spans="1:14" x14ac:dyDescent="0.25">
      <c r="A63" t="s">
        <v>451</v>
      </c>
      <c r="B63" t="s">
        <v>452</v>
      </c>
      <c r="C63" t="s">
        <v>495</v>
      </c>
      <c r="D63" t="s">
        <v>241</v>
      </c>
      <c r="E63" t="s">
        <v>496</v>
      </c>
      <c r="F63" t="s">
        <v>497</v>
      </c>
      <c r="H63" t="s">
        <v>242</v>
      </c>
      <c r="I63" t="s">
        <v>244</v>
      </c>
      <c r="J63">
        <v>11.7</v>
      </c>
      <c r="K63" t="s">
        <v>269</v>
      </c>
      <c r="L63">
        <v>1.2</v>
      </c>
      <c r="M63">
        <v>117</v>
      </c>
      <c r="N63" t="s">
        <v>480</v>
      </c>
    </row>
    <row r="64" spans="1:14" x14ac:dyDescent="0.25">
      <c r="A64" t="s">
        <v>451</v>
      </c>
      <c r="B64" t="s">
        <v>452</v>
      </c>
      <c r="C64" t="s">
        <v>495</v>
      </c>
      <c r="D64" t="s">
        <v>241</v>
      </c>
      <c r="E64" t="s">
        <v>496</v>
      </c>
      <c r="F64" t="s">
        <v>497</v>
      </c>
      <c r="H64" t="s">
        <v>242</v>
      </c>
      <c r="I64" t="s">
        <v>244</v>
      </c>
      <c r="J64">
        <v>11.7</v>
      </c>
      <c r="K64" t="s">
        <v>269</v>
      </c>
      <c r="L64">
        <v>1.2</v>
      </c>
      <c r="M64">
        <v>117</v>
      </c>
      <c r="N64" t="s">
        <v>480</v>
      </c>
    </row>
    <row r="65" spans="1:14" x14ac:dyDescent="0.25">
      <c r="A65" t="s">
        <v>451</v>
      </c>
      <c r="B65" t="s">
        <v>452</v>
      </c>
      <c r="C65" t="s">
        <v>498</v>
      </c>
      <c r="D65" t="s">
        <v>241</v>
      </c>
      <c r="E65" t="s">
        <v>491</v>
      </c>
      <c r="F65" t="s">
        <v>499</v>
      </c>
      <c r="H65" t="s">
        <v>242</v>
      </c>
      <c r="I65" t="s">
        <v>243</v>
      </c>
      <c r="J65">
        <v>2.2000000000000002</v>
      </c>
      <c r="K65" t="s">
        <v>267</v>
      </c>
      <c r="L65">
        <v>0.27</v>
      </c>
      <c r="M65">
        <v>8.08</v>
      </c>
      <c r="N65" t="s">
        <v>459</v>
      </c>
    </row>
    <row r="66" spans="1:14" x14ac:dyDescent="0.25">
      <c r="A66" t="s">
        <v>451</v>
      </c>
      <c r="B66" t="s">
        <v>452</v>
      </c>
      <c r="C66" t="s">
        <v>498</v>
      </c>
      <c r="D66" t="s">
        <v>241</v>
      </c>
      <c r="E66" t="s">
        <v>491</v>
      </c>
      <c r="F66" t="s">
        <v>499</v>
      </c>
      <c r="H66" t="s">
        <v>242</v>
      </c>
      <c r="I66" t="s">
        <v>476</v>
      </c>
      <c r="J66">
        <v>0.73599999999999999</v>
      </c>
      <c r="K66" t="s">
        <v>471</v>
      </c>
      <c r="L66">
        <v>0.245</v>
      </c>
      <c r="M66">
        <v>2.21</v>
      </c>
      <c r="N66" t="s">
        <v>477</v>
      </c>
    </row>
    <row r="67" spans="1:14" x14ac:dyDescent="0.25">
      <c r="A67" t="s">
        <v>451</v>
      </c>
      <c r="B67" t="s">
        <v>452</v>
      </c>
      <c r="C67" t="s">
        <v>498</v>
      </c>
      <c r="D67" t="s">
        <v>241</v>
      </c>
      <c r="E67" t="s">
        <v>491</v>
      </c>
      <c r="F67" t="s">
        <v>499</v>
      </c>
      <c r="H67" t="s">
        <v>242</v>
      </c>
      <c r="I67" t="s">
        <v>476</v>
      </c>
      <c r="J67">
        <v>0.73599999999999999</v>
      </c>
      <c r="K67" t="s">
        <v>471</v>
      </c>
      <c r="L67">
        <v>0.245</v>
      </c>
      <c r="M67">
        <v>2.21</v>
      </c>
      <c r="N67" t="s">
        <v>477</v>
      </c>
    </row>
    <row r="68" spans="1:14" x14ac:dyDescent="0.25">
      <c r="A68" t="s">
        <v>451</v>
      </c>
      <c r="B68" t="s">
        <v>452</v>
      </c>
      <c r="C68" t="s">
        <v>498</v>
      </c>
      <c r="D68" t="s">
        <v>241</v>
      </c>
      <c r="E68" t="s">
        <v>491</v>
      </c>
      <c r="F68" t="s">
        <v>499</v>
      </c>
      <c r="H68" t="s">
        <v>242</v>
      </c>
      <c r="I68" t="s">
        <v>462</v>
      </c>
      <c r="J68">
        <v>37</v>
      </c>
      <c r="K68" t="s">
        <v>471</v>
      </c>
      <c r="L68">
        <v>3.7</v>
      </c>
      <c r="M68">
        <v>370</v>
      </c>
      <c r="N68" t="s">
        <v>472</v>
      </c>
    </row>
    <row r="69" spans="1:14" x14ac:dyDescent="0.25">
      <c r="A69" t="s">
        <v>451</v>
      </c>
      <c r="B69" t="s">
        <v>452</v>
      </c>
      <c r="C69" t="s">
        <v>498</v>
      </c>
      <c r="D69" t="s">
        <v>241</v>
      </c>
      <c r="E69" t="s">
        <v>491</v>
      </c>
      <c r="F69" t="s">
        <v>499</v>
      </c>
      <c r="H69" t="s">
        <v>242</v>
      </c>
      <c r="I69" t="s">
        <v>462</v>
      </c>
      <c r="J69">
        <v>37</v>
      </c>
      <c r="K69" t="s">
        <v>471</v>
      </c>
      <c r="L69">
        <v>3.7</v>
      </c>
      <c r="M69">
        <v>370</v>
      </c>
      <c r="N69" t="s">
        <v>472</v>
      </c>
    </row>
    <row r="70" spans="1:14" x14ac:dyDescent="0.25">
      <c r="A70" t="s">
        <v>451</v>
      </c>
      <c r="B70" t="s">
        <v>452</v>
      </c>
      <c r="C70" t="s">
        <v>498</v>
      </c>
      <c r="D70" t="s">
        <v>241</v>
      </c>
      <c r="E70" t="s">
        <v>491</v>
      </c>
      <c r="F70" t="s">
        <v>499</v>
      </c>
      <c r="H70" t="s">
        <v>242</v>
      </c>
      <c r="I70" t="s">
        <v>504</v>
      </c>
      <c r="J70">
        <v>29</v>
      </c>
      <c r="K70" t="s">
        <v>471</v>
      </c>
      <c r="L70">
        <v>2.9</v>
      </c>
      <c r="M70">
        <v>290</v>
      </c>
      <c r="N70" t="s">
        <v>472</v>
      </c>
    </row>
    <row r="71" spans="1:14" x14ac:dyDescent="0.25">
      <c r="A71" t="s">
        <v>451</v>
      </c>
      <c r="B71" t="s">
        <v>452</v>
      </c>
      <c r="C71" t="s">
        <v>498</v>
      </c>
      <c r="D71" t="s">
        <v>241</v>
      </c>
      <c r="E71" t="s">
        <v>491</v>
      </c>
      <c r="F71" t="s">
        <v>499</v>
      </c>
      <c r="H71" t="s">
        <v>242</v>
      </c>
      <c r="I71" t="s">
        <v>504</v>
      </c>
      <c r="J71">
        <v>29</v>
      </c>
      <c r="K71" t="s">
        <v>471</v>
      </c>
      <c r="L71">
        <v>2.9</v>
      </c>
      <c r="M71">
        <v>290</v>
      </c>
      <c r="N71" t="s">
        <v>472</v>
      </c>
    </row>
    <row r="72" spans="1:14" x14ac:dyDescent="0.25">
      <c r="A72" t="s">
        <v>451</v>
      </c>
      <c r="B72" t="s">
        <v>452</v>
      </c>
      <c r="C72" t="s">
        <v>498</v>
      </c>
      <c r="D72" t="s">
        <v>241</v>
      </c>
      <c r="E72" t="s">
        <v>491</v>
      </c>
      <c r="F72" t="s">
        <v>499</v>
      </c>
      <c r="H72" t="s">
        <v>242</v>
      </c>
      <c r="I72" t="s">
        <v>248</v>
      </c>
      <c r="J72">
        <v>8.6999999999999993</v>
      </c>
      <c r="K72" t="s">
        <v>269</v>
      </c>
      <c r="L72">
        <v>6.15</v>
      </c>
      <c r="M72">
        <v>15</v>
      </c>
      <c r="N72" t="s">
        <v>477</v>
      </c>
    </row>
    <row r="73" spans="1:14" x14ac:dyDescent="0.25">
      <c r="A73" t="s">
        <v>451</v>
      </c>
      <c r="B73" t="s">
        <v>452</v>
      </c>
      <c r="C73" t="s">
        <v>498</v>
      </c>
      <c r="D73" t="s">
        <v>241</v>
      </c>
      <c r="E73" t="s">
        <v>491</v>
      </c>
      <c r="F73" t="s">
        <v>499</v>
      </c>
      <c r="H73" t="s">
        <v>242</v>
      </c>
      <c r="I73" t="s">
        <v>473</v>
      </c>
      <c r="J73">
        <v>6.7</v>
      </c>
      <c r="K73" t="s">
        <v>471</v>
      </c>
      <c r="L73">
        <v>2.2000000000000002</v>
      </c>
      <c r="M73">
        <v>20.100000000000001</v>
      </c>
      <c r="N73" t="s">
        <v>474</v>
      </c>
    </row>
    <row r="74" spans="1:14" x14ac:dyDescent="0.25">
      <c r="A74" t="s">
        <v>451</v>
      </c>
      <c r="B74" t="s">
        <v>452</v>
      </c>
      <c r="C74" t="s">
        <v>498</v>
      </c>
      <c r="D74" t="s">
        <v>241</v>
      </c>
      <c r="E74" t="s">
        <v>491</v>
      </c>
      <c r="F74" t="s">
        <v>499</v>
      </c>
      <c r="H74" t="s">
        <v>242</v>
      </c>
      <c r="I74" t="s">
        <v>273</v>
      </c>
      <c r="J74">
        <v>1</v>
      </c>
      <c r="K74" t="s">
        <v>269</v>
      </c>
      <c r="L74">
        <v>0.6</v>
      </c>
      <c r="M74">
        <v>2.4</v>
      </c>
      <c r="N74" t="s">
        <v>477</v>
      </c>
    </row>
    <row r="75" spans="1:14" x14ac:dyDescent="0.25">
      <c r="A75" t="s">
        <v>451</v>
      </c>
      <c r="B75" t="s">
        <v>452</v>
      </c>
      <c r="C75" t="s">
        <v>498</v>
      </c>
      <c r="D75" t="s">
        <v>241</v>
      </c>
      <c r="E75" t="s">
        <v>491</v>
      </c>
      <c r="F75" t="s">
        <v>499</v>
      </c>
      <c r="H75" t="s">
        <v>242</v>
      </c>
      <c r="I75" t="s">
        <v>275</v>
      </c>
      <c r="J75">
        <v>209</v>
      </c>
      <c r="K75" t="s">
        <v>269</v>
      </c>
      <c r="L75">
        <v>200</v>
      </c>
      <c r="M75">
        <v>350</v>
      </c>
      <c r="N75" t="s">
        <v>477</v>
      </c>
    </row>
    <row r="76" spans="1:14" x14ac:dyDescent="0.25">
      <c r="A76" t="s">
        <v>451</v>
      </c>
      <c r="B76" t="s">
        <v>452</v>
      </c>
      <c r="C76" t="s">
        <v>498</v>
      </c>
      <c r="D76" t="s">
        <v>241</v>
      </c>
      <c r="E76" t="s">
        <v>491</v>
      </c>
      <c r="F76" t="s">
        <v>499</v>
      </c>
      <c r="H76" t="s">
        <v>242</v>
      </c>
      <c r="I76" t="s">
        <v>488</v>
      </c>
      <c r="J76">
        <v>3.3</v>
      </c>
      <c r="K76" t="s">
        <v>489</v>
      </c>
      <c r="L76">
        <v>1.1000000000000001</v>
      </c>
      <c r="M76">
        <v>9.9</v>
      </c>
      <c r="N76" t="s">
        <v>474</v>
      </c>
    </row>
    <row r="77" spans="1:14" x14ac:dyDescent="0.25">
      <c r="A77" t="s">
        <v>451</v>
      </c>
      <c r="B77" t="s">
        <v>452</v>
      </c>
      <c r="C77" t="s">
        <v>498</v>
      </c>
      <c r="D77" t="s">
        <v>241</v>
      </c>
      <c r="E77" t="s">
        <v>491</v>
      </c>
      <c r="F77" t="s">
        <v>499</v>
      </c>
      <c r="H77" t="s">
        <v>242</v>
      </c>
      <c r="I77" t="s">
        <v>245</v>
      </c>
      <c r="J77">
        <v>7.7</v>
      </c>
      <c r="K77" t="s">
        <v>269</v>
      </c>
      <c r="L77">
        <v>2</v>
      </c>
      <c r="M77">
        <v>200</v>
      </c>
      <c r="N77" t="s">
        <v>477</v>
      </c>
    </row>
    <row r="78" spans="1:14" x14ac:dyDescent="0.25">
      <c r="A78" t="s">
        <v>451</v>
      </c>
      <c r="B78" t="s">
        <v>452</v>
      </c>
      <c r="C78" t="s">
        <v>498</v>
      </c>
      <c r="D78" t="s">
        <v>241</v>
      </c>
      <c r="E78" t="s">
        <v>491</v>
      </c>
      <c r="F78" t="s">
        <v>499</v>
      </c>
      <c r="H78" t="s">
        <v>242</v>
      </c>
      <c r="I78" t="s">
        <v>247</v>
      </c>
      <c r="J78">
        <v>3.4</v>
      </c>
      <c r="K78" t="s">
        <v>269</v>
      </c>
      <c r="L78">
        <v>0.9</v>
      </c>
      <c r="M78">
        <v>90</v>
      </c>
      <c r="N78" t="s">
        <v>477</v>
      </c>
    </row>
    <row r="79" spans="1:14" x14ac:dyDescent="0.25">
      <c r="A79" t="s">
        <v>451</v>
      </c>
      <c r="B79" t="s">
        <v>452</v>
      </c>
      <c r="C79" t="s">
        <v>498</v>
      </c>
      <c r="D79" t="s">
        <v>241</v>
      </c>
      <c r="E79" t="s">
        <v>491</v>
      </c>
      <c r="F79" t="s">
        <v>499</v>
      </c>
      <c r="H79" t="s">
        <v>242</v>
      </c>
      <c r="I79" t="s">
        <v>481</v>
      </c>
      <c r="J79">
        <v>820</v>
      </c>
      <c r="K79" t="s">
        <v>269</v>
      </c>
      <c r="L79">
        <v>330</v>
      </c>
      <c r="M79">
        <v>5000</v>
      </c>
      <c r="N79" t="s">
        <v>459</v>
      </c>
    </row>
    <row r="80" spans="1:14" x14ac:dyDescent="0.25">
      <c r="A80" t="s">
        <v>451</v>
      </c>
      <c r="B80" t="s">
        <v>452</v>
      </c>
      <c r="C80" t="s">
        <v>498</v>
      </c>
      <c r="D80" t="s">
        <v>241</v>
      </c>
      <c r="E80" t="s">
        <v>491</v>
      </c>
      <c r="F80" t="s">
        <v>499</v>
      </c>
      <c r="H80" t="s">
        <v>242</v>
      </c>
      <c r="I80" t="s">
        <v>244</v>
      </c>
      <c r="J80">
        <v>11.4</v>
      </c>
      <c r="K80" t="s">
        <v>269</v>
      </c>
      <c r="L80">
        <v>3</v>
      </c>
      <c r="M80">
        <v>300</v>
      </c>
      <c r="N80" t="s">
        <v>477</v>
      </c>
    </row>
    <row r="81" spans="1:14" x14ac:dyDescent="0.25">
      <c r="A81" t="s">
        <v>451</v>
      </c>
      <c r="B81" t="s">
        <v>452</v>
      </c>
      <c r="C81" t="s">
        <v>362</v>
      </c>
      <c r="D81" t="s">
        <v>241</v>
      </c>
      <c r="E81" t="s">
        <v>501</v>
      </c>
      <c r="F81" t="s">
        <v>499</v>
      </c>
      <c r="H81" t="s">
        <v>242</v>
      </c>
      <c r="I81" t="s">
        <v>243</v>
      </c>
      <c r="J81">
        <v>2.2000000000000002</v>
      </c>
      <c r="K81" t="s">
        <v>267</v>
      </c>
      <c r="L81">
        <v>0.27</v>
      </c>
      <c r="M81">
        <v>8.08</v>
      </c>
      <c r="N81" t="s">
        <v>459</v>
      </c>
    </row>
    <row r="82" spans="1:14" x14ac:dyDescent="0.25">
      <c r="A82" t="s">
        <v>451</v>
      </c>
      <c r="B82" t="s">
        <v>452</v>
      </c>
      <c r="C82" t="s">
        <v>362</v>
      </c>
      <c r="D82" t="s">
        <v>241</v>
      </c>
      <c r="E82" t="s">
        <v>501</v>
      </c>
      <c r="F82" t="s">
        <v>499</v>
      </c>
      <c r="H82" t="s">
        <v>242</v>
      </c>
      <c r="I82" t="s">
        <v>476</v>
      </c>
      <c r="J82">
        <v>0.73599999999999999</v>
      </c>
      <c r="K82" t="s">
        <v>471</v>
      </c>
      <c r="L82">
        <v>0.245</v>
      </c>
      <c r="M82">
        <v>2.21</v>
      </c>
      <c r="N82" t="s">
        <v>477</v>
      </c>
    </row>
    <row r="83" spans="1:14" x14ac:dyDescent="0.25">
      <c r="A83" t="s">
        <v>451</v>
      </c>
      <c r="B83" t="s">
        <v>452</v>
      </c>
      <c r="C83" t="s">
        <v>362</v>
      </c>
      <c r="D83" t="s">
        <v>241</v>
      </c>
      <c r="E83" t="s">
        <v>501</v>
      </c>
      <c r="F83" t="s">
        <v>499</v>
      </c>
      <c r="H83" t="s">
        <v>242</v>
      </c>
      <c r="I83" t="s">
        <v>462</v>
      </c>
      <c r="J83">
        <v>29</v>
      </c>
      <c r="K83" t="s">
        <v>471</v>
      </c>
      <c r="L83">
        <v>2.9</v>
      </c>
      <c r="M83">
        <v>290</v>
      </c>
      <c r="N83" t="s">
        <v>472</v>
      </c>
    </row>
    <row r="84" spans="1:14" x14ac:dyDescent="0.25">
      <c r="A84" t="s">
        <v>451</v>
      </c>
      <c r="B84" t="s">
        <v>452</v>
      </c>
      <c r="C84" t="s">
        <v>362</v>
      </c>
      <c r="D84" t="s">
        <v>241</v>
      </c>
      <c r="E84" t="s">
        <v>501</v>
      </c>
      <c r="F84" t="s">
        <v>499</v>
      </c>
      <c r="H84" t="s">
        <v>242</v>
      </c>
      <c r="I84" t="s">
        <v>462</v>
      </c>
      <c r="J84">
        <v>37</v>
      </c>
      <c r="K84" t="s">
        <v>471</v>
      </c>
      <c r="L84">
        <v>3.7</v>
      </c>
      <c r="M84">
        <v>370</v>
      </c>
      <c r="N84" t="s">
        <v>472</v>
      </c>
    </row>
    <row r="85" spans="1:14" x14ac:dyDescent="0.25">
      <c r="A85" t="s">
        <v>451</v>
      </c>
      <c r="B85" t="s">
        <v>452</v>
      </c>
      <c r="C85" t="s">
        <v>362</v>
      </c>
      <c r="D85" t="s">
        <v>241</v>
      </c>
      <c r="E85" t="s">
        <v>501</v>
      </c>
      <c r="F85" t="s">
        <v>499</v>
      </c>
      <c r="H85" t="s">
        <v>242</v>
      </c>
      <c r="I85" t="s">
        <v>248</v>
      </c>
      <c r="J85">
        <v>8.6999999999999993</v>
      </c>
      <c r="K85" t="s">
        <v>269</v>
      </c>
      <c r="L85">
        <v>6.15</v>
      </c>
      <c r="M85">
        <v>150</v>
      </c>
      <c r="N85" t="s">
        <v>477</v>
      </c>
    </row>
    <row r="86" spans="1:14" x14ac:dyDescent="0.25">
      <c r="A86" t="s">
        <v>451</v>
      </c>
      <c r="B86" t="s">
        <v>452</v>
      </c>
      <c r="C86" t="s">
        <v>362</v>
      </c>
      <c r="D86" t="s">
        <v>241</v>
      </c>
      <c r="E86" t="s">
        <v>501</v>
      </c>
      <c r="F86" t="s">
        <v>499</v>
      </c>
      <c r="H86" t="s">
        <v>242</v>
      </c>
      <c r="I86" t="s">
        <v>473</v>
      </c>
      <c r="J86">
        <v>6.7</v>
      </c>
      <c r="K86" t="s">
        <v>471</v>
      </c>
      <c r="L86">
        <v>2.2000000000000002</v>
      </c>
      <c r="M86">
        <v>20.100000000000001</v>
      </c>
      <c r="N86" t="s">
        <v>474</v>
      </c>
    </row>
    <row r="87" spans="1:14" x14ac:dyDescent="0.25">
      <c r="A87" t="s">
        <v>451</v>
      </c>
      <c r="B87" t="s">
        <v>452</v>
      </c>
      <c r="C87" t="s">
        <v>362</v>
      </c>
      <c r="D87" t="s">
        <v>241</v>
      </c>
      <c r="E87" t="s">
        <v>501</v>
      </c>
      <c r="F87" t="s">
        <v>499</v>
      </c>
      <c r="H87" t="s">
        <v>242</v>
      </c>
      <c r="I87" t="s">
        <v>273</v>
      </c>
      <c r="J87">
        <v>0.7</v>
      </c>
      <c r="K87" t="s">
        <v>269</v>
      </c>
      <c r="L87">
        <v>0.4</v>
      </c>
      <c r="M87">
        <v>1.6</v>
      </c>
      <c r="N87" t="s">
        <v>477</v>
      </c>
    </row>
    <row r="88" spans="1:14" x14ac:dyDescent="0.25">
      <c r="A88" t="s">
        <v>451</v>
      </c>
      <c r="B88" t="s">
        <v>452</v>
      </c>
      <c r="C88" t="s">
        <v>362</v>
      </c>
      <c r="D88" t="s">
        <v>241</v>
      </c>
      <c r="E88" t="s">
        <v>501</v>
      </c>
      <c r="F88" t="s">
        <v>499</v>
      </c>
      <c r="H88" t="s">
        <v>242</v>
      </c>
      <c r="I88" t="s">
        <v>275</v>
      </c>
      <c r="J88">
        <v>244</v>
      </c>
      <c r="K88" t="s">
        <v>269</v>
      </c>
      <c r="L88">
        <v>120</v>
      </c>
      <c r="M88">
        <v>488</v>
      </c>
      <c r="N88" t="s">
        <v>477</v>
      </c>
    </row>
    <row r="89" spans="1:14" x14ac:dyDescent="0.25">
      <c r="A89" t="s">
        <v>451</v>
      </c>
      <c r="B89" t="s">
        <v>452</v>
      </c>
      <c r="C89" t="s">
        <v>362</v>
      </c>
      <c r="D89" t="s">
        <v>241</v>
      </c>
      <c r="E89" t="s">
        <v>501</v>
      </c>
      <c r="F89" t="s">
        <v>499</v>
      </c>
      <c r="H89" t="s">
        <v>242</v>
      </c>
      <c r="I89" t="s">
        <v>488</v>
      </c>
      <c r="J89">
        <v>3.3</v>
      </c>
      <c r="K89" t="s">
        <v>512</v>
      </c>
      <c r="L89">
        <v>1.1000000000000001</v>
      </c>
      <c r="M89">
        <v>9.9</v>
      </c>
      <c r="N89" t="s">
        <v>474</v>
      </c>
    </row>
    <row r="90" spans="1:14" x14ac:dyDescent="0.25">
      <c r="A90" t="s">
        <v>451</v>
      </c>
      <c r="B90" t="s">
        <v>452</v>
      </c>
      <c r="C90" t="s">
        <v>362</v>
      </c>
      <c r="D90" t="s">
        <v>241</v>
      </c>
      <c r="E90" t="s">
        <v>501</v>
      </c>
      <c r="F90" t="s">
        <v>499</v>
      </c>
      <c r="H90" t="s">
        <v>242</v>
      </c>
      <c r="I90" t="s">
        <v>245</v>
      </c>
      <c r="J90">
        <v>6</v>
      </c>
      <c r="K90" t="s">
        <v>269</v>
      </c>
      <c r="L90">
        <v>6</v>
      </c>
      <c r="M90">
        <v>24</v>
      </c>
      <c r="N90" t="s">
        <v>477</v>
      </c>
    </row>
    <row r="91" spans="1:14" x14ac:dyDescent="0.25">
      <c r="A91" t="s">
        <v>451</v>
      </c>
      <c r="B91" t="s">
        <v>452</v>
      </c>
      <c r="C91" t="s">
        <v>362</v>
      </c>
      <c r="D91" t="s">
        <v>241</v>
      </c>
      <c r="E91" t="s">
        <v>501</v>
      </c>
      <c r="F91" t="s">
        <v>499</v>
      </c>
      <c r="H91" t="s">
        <v>242</v>
      </c>
      <c r="I91" t="s">
        <v>247</v>
      </c>
      <c r="J91">
        <v>3.1</v>
      </c>
      <c r="K91" t="s">
        <v>269</v>
      </c>
      <c r="L91">
        <v>3</v>
      </c>
      <c r="M91">
        <v>12</v>
      </c>
      <c r="N91" t="s">
        <v>477</v>
      </c>
    </row>
    <row r="92" spans="1:14" x14ac:dyDescent="0.25">
      <c r="A92" t="s">
        <v>451</v>
      </c>
      <c r="B92" t="s">
        <v>452</v>
      </c>
      <c r="C92" t="s">
        <v>362</v>
      </c>
      <c r="D92" t="s">
        <v>241</v>
      </c>
      <c r="E92" t="s">
        <v>501</v>
      </c>
      <c r="F92" t="s">
        <v>499</v>
      </c>
      <c r="H92" t="s">
        <v>242</v>
      </c>
      <c r="I92" t="s">
        <v>481</v>
      </c>
      <c r="J92">
        <v>820</v>
      </c>
      <c r="K92" t="s">
        <v>269</v>
      </c>
      <c r="L92">
        <v>330</v>
      </c>
      <c r="M92">
        <v>5000</v>
      </c>
      <c r="N92" t="s">
        <v>459</v>
      </c>
    </row>
    <row r="93" spans="1:14" x14ac:dyDescent="0.25">
      <c r="A93" t="s">
        <v>451</v>
      </c>
      <c r="B93" t="s">
        <v>452</v>
      </c>
      <c r="C93" t="s">
        <v>362</v>
      </c>
      <c r="D93" t="s">
        <v>241</v>
      </c>
      <c r="E93" t="s">
        <v>501</v>
      </c>
      <c r="F93" t="s">
        <v>499</v>
      </c>
      <c r="H93" t="s">
        <v>242</v>
      </c>
      <c r="I93" t="s">
        <v>244</v>
      </c>
      <c r="J93">
        <v>8</v>
      </c>
      <c r="K93" t="s">
        <v>269</v>
      </c>
      <c r="L93">
        <v>7.5</v>
      </c>
      <c r="M93">
        <v>30</v>
      </c>
      <c r="N93" t="s">
        <v>477</v>
      </c>
    </row>
    <row r="94" spans="1:14" x14ac:dyDescent="0.25">
      <c r="A94" t="s">
        <v>451</v>
      </c>
      <c r="B94" t="s">
        <v>452</v>
      </c>
      <c r="C94" t="s">
        <v>346</v>
      </c>
      <c r="D94" t="s">
        <v>241</v>
      </c>
      <c r="E94" t="s">
        <v>453</v>
      </c>
      <c r="F94" t="s">
        <v>454</v>
      </c>
      <c r="H94" t="s">
        <v>242</v>
      </c>
      <c r="I94" t="s">
        <v>243</v>
      </c>
      <c r="J94">
        <v>33.5</v>
      </c>
      <c r="K94" t="s">
        <v>267</v>
      </c>
      <c r="L94">
        <v>28.9</v>
      </c>
      <c r="M94">
        <v>38</v>
      </c>
      <c r="N94" t="s">
        <v>455</v>
      </c>
    </row>
    <row r="95" spans="1:14" x14ac:dyDescent="0.25">
      <c r="A95" t="s">
        <v>451</v>
      </c>
      <c r="B95" t="s">
        <v>452</v>
      </c>
      <c r="C95" t="s">
        <v>346</v>
      </c>
      <c r="D95" t="s">
        <v>241</v>
      </c>
      <c r="E95" t="s">
        <v>453</v>
      </c>
      <c r="F95" t="s">
        <v>454</v>
      </c>
      <c r="H95" t="s">
        <v>242</v>
      </c>
      <c r="I95" t="s">
        <v>248</v>
      </c>
      <c r="J95">
        <v>1.49</v>
      </c>
      <c r="K95" t="s">
        <v>269</v>
      </c>
      <c r="L95">
        <v>0.89</v>
      </c>
      <c r="M95">
        <v>2.09</v>
      </c>
      <c r="N95" t="s">
        <v>503</v>
      </c>
    </row>
    <row r="96" spans="1:14" x14ac:dyDescent="0.25">
      <c r="A96" t="s">
        <v>451</v>
      </c>
      <c r="B96" t="s">
        <v>452</v>
      </c>
      <c r="C96" t="s">
        <v>346</v>
      </c>
      <c r="D96" t="s">
        <v>241</v>
      </c>
      <c r="E96" t="s">
        <v>453</v>
      </c>
      <c r="F96" t="s">
        <v>454</v>
      </c>
      <c r="H96" t="s">
        <v>242</v>
      </c>
      <c r="I96" t="s">
        <v>273</v>
      </c>
      <c r="J96">
        <v>0.19</v>
      </c>
      <c r="K96" t="s">
        <v>269</v>
      </c>
      <c r="L96">
        <v>0.11</v>
      </c>
      <c r="M96">
        <v>0.26</v>
      </c>
      <c r="N96" t="s">
        <v>503</v>
      </c>
    </row>
    <row r="97" spans="1:14" x14ac:dyDescent="0.25">
      <c r="A97" t="s">
        <v>451</v>
      </c>
      <c r="B97" t="s">
        <v>452</v>
      </c>
      <c r="C97" t="s">
        <v>346</v>
      </c>
      <c r="D97" t="s">
        <v>241</v>
      </c>
      <c r="E97" t="s">
        <v>453</v>
      </c>
      <c r="F97" t="s">
        <v>454</v>
      </c>
      <c r="H97" t="s">
        <v>242</v>
      </c>
      <c r="I97" t="s">
        <v>275</v>
      </c>
      <c r="J97">
        <v>398</v>
      </c>
      <c r="K97" t="s">
        <v>269</v>
      </c>
      <c r="L97">
        <v>239</v>
      </c>
      <c r="M97">
        <v>557</v>
      </c>
      <c r="N97" t="s">
        <v>503</v>
      </c>
    </row>
    <row r="98" spans="1:14" x14ac:dyDescent="0.25">
      <c r="A98" t="s">
        <v>451</v>
      </c>
      <c r="B98" t="s">
        <v>452</v>
      </c>
      <c r="C98" t="s">
        <v>346</v>
      </c>
      <c r="D98" t="s">
        <v>241</v>
      </c>
      <c r="E98" t="s">
        <v>453</v>
      </c>
      <c r="F98" t="s">
        <v>454</v>
      </c>
      <c r="H98" t="s">
        <v>242</v>
      </c>
      <c r="I98" t="s">
        <v>245</v>
      </c>
      <c r="J98">
        <v>1.95</v>
      </c>
      <c r="K98" t="s">
        <v>269</v>
      </c>
      <c r="L98">
        <v>0.65</v>
      </c>
      <c r="M98">
        <v>5.85</v>
      </c>
      <c r="N98" t="s">
        <v>503</v>
      </c>
    </row>
    <row r="99" spans="1:14" x14ac:dyDescent="0.25">
      <c r="A99" t="s">
        <v>451</v>
      </c>
      <c r="B99" t="s">
        <v>452</v>
      </c>
      <c r="C99" t="s">
        <v>346</v>
      </c>
      <c r="D99" t="s">
        <v>241</v>
      </c>
      <c r="E99" t="s">
        <v>453</v>
      </c>
      <c r="F99" t="s">
        <v>454</v>
      </c>
      <c r="H99" t="s">
        <v>242</v>
      </c>
      <c r="I99" t="s">
        <v>247</v>
      </c>
      <c r="J99">
        <v>1.95</v>
      </c>
      <c r="K99" t="s">
        <v>269</v>
      </c>
      <c r="L99">
        <v>0.65</v>
      </c>
      <c r="M99">
        <v>5.85</v>
      </c>
      <c r="N99" t="s">
        <v>503</v>
      </c>
    </row>
    <row r="100" spans="1:14" x14ac:dyDescent="0.25">
      <c r="A100" t="s">
        <v>451</v>
      </c>
      <c r="B100" t="s">
        <v>452</v>
      </c>
      <c r="C100" t="s">
        <v>346</v>
      </c>
      <c r="D100" t="s">
        <v>241</v>
      </c>
      <c r="E100" t="s">
        <v>453</v>
      </c>
      <c r="F100" t="s">
        <v>454</v>
      </c>
      <c r="H100" t="s">
        <v>242</v>
      </c>
      <c r="I100" t="s">
        <v>481</v>
      </c>
      <c r="J100">
        <v>46.5</v>
      </c>
      <c r="K100" t="s">
        <v>269</v>
      </c>
      <c r="L100">
        <v>4.6500000000000004</v>
      </c>
      <c r="M100">
        <v>465</v>
      </c>
      <c r="N100" t="s">
        <v>459</v>
      </c>
    </row>
    <row r="101" spans="1:14" x14ac:dyDescent="0.25">
      <c r="A101" t="s">
        <v>451</v>
      </c>
      <c r="B101" t="s">
        <v>452</v>
      </c>
      <c r="C101" t="s">
        <v>346</v>
      </c>
      <c r="D101" t="s">
        <v>241</v>
      </c>
      <c r="E101" t="s">
        <v>453</v>
      </c>
      <c r="F101" t="s">
        <v>454</v>
      </c>
      <c r="H101" t="s">
        <v>242</v>
      </c>
      <c r="I101" t="s">
        <v>244</v>
      </c>
      <c r="J101">
        <v>1.95</v>
      </c>
      <c r="K101" t="s">
        <v>269</v>
      </c>
      <c r="L101">
        <v>0.65</v>
      </c>
      <c r="M101">
        <v>5.85</v>
      </c>
      <c r="N101" t="s">
        <v>503</v>
      </c>
    </row>
    <row r="102" spans="1:14" x14ac:dyDescent="0.25">
      <c r="A102" t="s">
        <v>451</v>
      </c>
      <c r="B102" t="s">
        <v>452</v>
      </c>
      <c r="C102" t="s">
        <v>278</v>
      </c>
      <c r="D102" t="s">
        <v>241</v>
      </c>
      <c r="E102" t="s">
        <v>460</v>
      </c>
      <c r="F102" t="s">
        <v>454</v>
      </c>
      <c r="H102" t="s">
        <v>242</v>
      </c>
      <c r="I102" t="s">
        <v>243</v>
      </c>
      <c r="J102">
        <v>78</v>
      </c>
      <c r="K102" t="s">
        <v>267</v>
      </c>
      <c r="L102">
        <v>63</v>
      </c>
      <c r="M102">
        <v>93</v>
      </c>
      <c r="N102" t="s">
        <v>461</v>
      </c>
    </row>
    <row r="103" spans="1:14" x14ac:dyDescent="0.25">
      <c r="A103" t="s">
        <v>451</v>
      </c>
      <c r="B103" t="s">
        <v>452</v>
      </c>
      <c r="C103" t="s">
        <v>278</v>
      </c>
      <c r="D103" t="s">
        <v>241</v>
      </c>
      <c r="E103" t="s">
        <v>460</v>
      </c>
      <c r="F103" t="s">
        <v>454</v>
      </c>
      <c r="H103" t="s">
        <v>242</v>
      </c>
      <c r="I103" t="s">
        <v>476</v>
      </c>
      <c r="J103">
        <v>0.11600000000000001</v>
      </c>
      <c r="K103" t="s">
        <v>463</v>
      </c>
      <c r="L103">
        <v>5.8200000000000002E-2</v>
      </c>
      <c r="M103">
        <v>0.11600000000000001</v>
      </c>
      <c r="N103" t="s">
        <v>464</v>
      </c>
    </row>
    <row r="104" spans="1:14" x14ac:dyDescent="0.25">
      <c r="A104" t="s">
        <v>451</v>
      </c>
      <c r="B104" t="s">
        <v>452</v>
      </c>
      <c r="C104" t="s">
        <v>278</v>
      </c>
      <c r="D104" t="s">
        <v>241</v>
      </c>
      <c r="E104" t="s">
        <v>460</v>
      </c>
      <c r="F104" t="s">
        <v>454</v>
      </c>
      <c r="H104" t="s">
        <v>242</v>
      </c>
      <c r="I104" t="s">
        <v>462</v>
      </c>
      <c r="J104">
        <v>0.502</v>
      </c>
      <c r="K104" t="s">
        <v>463</v>
      </c>
      <c r="L104">
        <v>0.251</v>
      </c>
      <c r="M104">
        <v>0.754</v>
      </c>
      <c r="N104" t="s">
        <v>464</v>
      </c>
    </row>
    <row r="105" spans="1:14" x14ac:dyDescent="0.25">
      <c r="A105" t="s">
        <v>451</v>
      </c>
      <c r="B105" t="s">
        <v>452</v>
      </c>
      <c r="C105" t="s">
        <v>278</v>
      </c>
      <c r="D105" t="s">
        <v>241</v>
      </c>
      <c r="E105" t="s">
        <v>460</v>
      </c>
      <c r="F105" t="s">
        <v>454</v>
      </c>
      <c r="H105" t="s">
        <v>242</v>
      </c>
      <c r="I105" t="s">
        <v>504</v>
      </c>
      <c r="J105">
        <v>9.8699999999999996E-2</v>
      </c>
      <c r="K105" t="s">
        <v>463</v>
      </c>
      <c r="L105">
        <v>4.9299999999999997E-2</v>
      </c>
      <c r="M105">
        <v>9.8699999999999996E-2</v>
      </c>
      <c r="N105" t="s">
        <v>464</v>
      </c>
    </row>
    <row r="106" spans="1:14" x14ac:dyDescent="0.25">
      <c r="A106" t="s">
        <v>451</v>
      </c>
      <c r="B106" t="s">
        <v>452</v>
      </c>
      <c r="C106" t="s">
        <v>278</v>
      </c>
      <c r="D106" t="s">
        <v>241</v>
      </c>
      <c r="E106" t="s">
        <v>460</v>
      </c>
      <c r="F106" t="s">
        <v>454</v>
      </c>
      <c r="H106" t="s">
        <v>242</v>
      </c>
      <c r="I106" t="s">
        <v>248</v>
      </c>
      <c r="J106">
        <v>130</v>
      </c>
      <c r="K106" t="s">
        <v>269</v>
      </c>
      <c r="L106">
        <v>30</v>
      </c>
      <c r="M106">
        <v>230</v>
      </c>
      <c r="N106" t="s">
        <v>475</v>
      </c>
    </row>
    <row r="107" spans="1:14" x14ac:dyDescent="0.25">
      <c r="A107" t="s">
        <v>451</v>
      </c>
      <c r="B107" t="s">
        <v>452</v>
      </c>
      <c r="C107" t="s">
        <v>278</v>
      </c>
      <c r="D107" t="s">
        <v>241</v>
      </c>
      <c r="E107" t="s">
        <v>460</v>
      </c>
      <c r="F107" t="s">
        <v>454</v>
      </c>
      <c r="H107" t="s">
        <v>242</v>
      </c>
      <c r="I107" t="s">
        <v>473</v>
      </c>
      <c r="J107">
        <v>0.22</v>
      </c>
      <c r="K107" t="s">
        <v>471</v>
      </c>
      <c r="L107">
        <v>2.1999999999999999E-2</v>
      </c>
      <c r="M107">
        <v>2.2000000000000002</v>
      </c>
      <c r="N107" t="s">
        <v>475</v>
      </c>
    </row>
    <row r="108" spans="1:14" x14ac:dyDescent="0.25">
      <c r="A108" t="s">
        <v>451</v>
      </c>
      <c r="B108" t="s">
        <v>452</v>
      </c>
      <c r="C108" t="s">
        <v>278</v>
      </c>
      <c r="D108" t="s">
        <v>241</v>
      </c>
      <c r="E108" t="s">
        <v>460</v>
      </c>
      <c r="F108" t="s">
        <v>454</v>
      </c>
      <c r="H108" t="s">
        <v>242</v>
      </c>
      <c r="I108" t="s">
        <v>273</v>
      </c>
      <c r="J108">
        <v>37.1</v>
      </c>
      <c r="K108" t="s">
        <v>269</v>
      </c>
      <c r="L108">
        <v>18.5</v>
      </c>
      <c r="M108">
        <v>55.6</v>
      </c>
      <c r="N108" t="s">
        <v>468</v>
      </c>
    </row>
    <row r="109" spans="1:14" x14ac:dyDescent="0.25">
      <c r="A109" t="s">
        <v>451</v>
      </c>
      <c r="B109" t="s">
        <v>452</v>
      </c>
      <c r="C109" t="s">
        <v>278</v>
      </c>
      <c r="D109" t="s">
        <v>241</v>
      </c>
      <c r="E109" t="s">
        <v>460</v>
      </c>
      <c r="F109" t="s">
        <v>454</v>
      </c>
      <c r="H109" t="s">
        <v>242</v>
      </c>
      <c r="I109" t="s">
        <v>275</v>
      </c>
      <c r="J109">
        <v>942</v>
      </c>
      <c r="K109" t="s">
        <v>269</v>
      </c>
      <c r="L109">
        <v>500</v>
      </c>
      <c r="M109">
        <v>1380</v>
      </c>
      <c r="N109" t="s">
        <v>475</v>
      </c>
    </row>
    <row r="110" spans="1:14" x14ac:dyDescent="0.25">
      <c r="A110" t="s">
        <v>451</v>
      </c>
      <c r="B110" t="s">
        <v>452</v>
      </c>
      <c r="C110" t="s">
        <v>278</v>
      </c>
      <c r="D110" t="s">
        <v>241</v>
      </c>
      <c r="E110" t="s">
        <v>460</v>
      </c>
      <c r="F110" t="s">
        <v>454</v>
      </c>
      <c r="H110" t="s">
        <v>242</v>
      </c>
      <c r="I110" t="s">
        <v>488</v>
      </c>
      <c r="J110">
        <v>0.13</v>
      </c>
      <c r="K110" t="s">
        <v>507</v>
      </c>
      <c r="L110">
        <v>1.2999999999999999E-2</v>
      </c>
      <c r="M110">
        <v>1.3</v>
      </c>
      <c r="N110" t="s">
        <v>475</v>
      </c>
    </row>
    <row r="111" spans="1:14" x14ac:dyDescent="0.25">
      <c r="A111" t="s">
        <v>451</v>
      </c>
      <c r="B111" t="s">
        <v>452</v>
      </c>
      <c r="C111" t="s">
        <v>278</v>
      </c>
      <c r="D111" t="s">
        <v>241</v>
      </c>
      <c r="E111" t="s">
        <v>460</v>
      </c>
      <c r="F111" t="s">
        <v>454</v>
      </c>
      <c r="H111" t="s">
        <v>242</v>
      </c>
      <c r="I111" t="s">
        <v>245</v>
      </c>
      <c r="J111">
        <v>22.4</v>
      </c>
      <c r="K111" t="s">
        <v>269</v>
      </c>
      <c r="L111">
        <v>11.2</v>
      </c>
      <c r="M111">
        <v>44.8</v>
      </c>
      <c r="N111" t="s">
        <v>468</v>
      </c>
    </row>
    <row r="112" spans="1:14" x14ac:dyDescent="0.25">
      <c r="A112" t="s">
        <v>451</v>
      </c>
      <c r="B112" t="s">
        <v>452</v>
      </c>
      <c r="C112" t="s">
        <v>278</v>
      </c>
      <c r="D112" t="s">
        <v>241</v>
      </c>
      <c r="E112" t="s">
        <v>460</v>
      </c>
      <c r="F112" t="s">
        <v>454</v>
      </c>
      <c r="H112" t="s">
        <v>242</v>
      </c>
      <c r="I112" t="s">
        <v>247</v>
      </c>
      <c r="J112">
        <v>21.7</v>
      </c>
      <c r="K112" t="s">
        <v>269</v>
      </c>
      <c r="L112">
        <v>10.8</v>
      </c>
      <c r="M112">
        <v>43.4</v>
      </c>
      <c r="N112" t="s">
        <v>468</v>
      </c>
    </row>
    <row r="113" spans="1:14" x14ac:dyDescent="0.25">
      <c r="A113" t="s">
        <v>451</v>
      </c>
      <c r="B113" t="s">
        <v>452</v>
      </c>
      <c r="C113" t="s">
        <v>278</v>
      </c>
      <c r="D113" t="s">
        <v>241</v>
      </c>
      <c r="E113" t="s">
        <v>460</v>
      </c>
      <c r="F113" t="s">
        <v>454</v>
      </c>
      <c r="H113" t="s">
        <v>242</v>
      </c>
      <c r="I113" t="s">
        <v>481</v>
      </c>
      <c r="J113">
        <v>46.5</v>
      </c>
      <c r="K113" t="s">
        <v>269</v>
      </c>
      <c r="L113">
        <v>4.6500000000000004</v>
      </c>
      <c r="M113">
        <v>465</v>
      </c>
      <c r="N113" t="s">
        <v>459</v>
      </c>
    </row>
    <row r="114" spans="1:14" x14ac:dyDescent="0.25">
      <c r="A114" t="s">
        <v>451</v>
      </c>
      <c r="B114" t="s">
        <v>452</v>
      </c>
      <c r="C114" t="s">
        <v>278</v>
      </c>
      <c r="D114" t="s">
        <v>241</v>
      </c>
      <c r="E114" t="s">
        <v>460</v>
      </c>
      <c r="F114" t="s">
        <v>454</v>
      </c>
      <c r="H114" t="s">
        <v>242</v>
      </c>
      <c r="I114" t="s">
        <v>244</v>
      </c>
      <c r="J114">
        <v>28.1</v>
      </c>
      <c r="K114" t="s">
        <v>269</v>
      </c>
      <c r="L114">
        <v>14.1</v>
      </c>
      <c r="M114">
        <v>56.2</v>
      </c>
      <c r="N114" t="s">
        <v>468</v>
      </c>
    </row>
    <row r="115" spans="1:14" x14ac:dyDescent="0.25">
      <c r="A115" t="s">
        <v>451</v>
      </c>
      <c r="B115" t="s">
        <v>452</v>
      </c>
      <c r="C115" t="s">
        <v>307</v>
      </c>
      <c r="D115" t="s">
        <v>246</v>
      </c>
      <c r="E115" t="s">
        <v>242</v>
      </c>
      <c r="F115" t="s">
        <v>482</v>
      </c>
      <c r="H115" t="s">
        <v>242</v>
      </c>
      <c r="I115" t="s">
        <v>243</v>
      </c>
      <c r="J115">
        <v>33.5</v>
      </c>
      <c r="K115" t="s">
        <v>267</v>
      </c>
      <c r="L115">
        <v>28.9</v>
      </c>
      <c r="M115">
        <v>38</v>
      </c>
      <c r="N115" t="s">
        <v>455</v>
      </c>
    </row>
    <row r="116" spans="1:14" x14ac:dyDescent="0.25">
      <c r="A116" t="s">
        <v>451</v>
      </c>
      <c r="B116" t="s">
        <v>452</v>
      </c>
      <c r="C116" t="s">
        <v>307</v>
      </c>
      <c r="D116" t="s">
        <v>246</v>
      </c>
      <c r="E116" t="s">
        <v>242</v>
      </c>
      <c r="F116" t="s">
        <v>482</v>
      </c>
      <c r="H116" t="s">
        <v>242</v>
      </c>
      <c r="I116" t="s">
        <v>248</v>
      </c>
      <c r="J116">
        <v>16.2</v>
      </c>
      <c r="K116" t="s">
        <v>269</v>
      </c>
      <c r="L116">
        <v>4</v>
      </c>
      <c r="M116">
        <v>65</v>
      </c>
      <c r="N116" t="s">
        <v>493</v>
      </c>
    </row>
    <row r="117" spans="1:14" x14ac:dyDescent="0.25">
      <c r="A117" t="s">
        <v>451</v>
      </c>
      <c r="B117" t="s">
        <v>452</v>
      </c>
      <c r="C117" t="s">
        <v>307</v>
      </c>
      <c r="D117" t="s">
        <v>246</v>
      </c>
      <c r="E117" t="s">
        <v>242</v>
      </c>
      <c r="F117" t="s">
        <v>482</v>
      </c>
      <c r="H117" t="s">
        <v>242</v>
      </c>
      <c r="I117" t="s">
        <v>273</v>
      </c>
      <c r="J117">
        <v>0.8</v>
      </c>
      <c r="K117" t="s">
        <v>269</v>
      </c>
      <c r="L117">
        <v>0.48</v>
      </c>
      <c r="M117">
        <v>1.28</v>
      </c>
      <c r="N117" t="s">
        <v>493</v>
      </c>
    </row>
    <row r="118" spans="1:14" x14ac:dyDescent="0.25">
      <c r="A118" t="s">
        <v>451</v>
      </c>
      <c r="B118" t="s">
        <v>452</v>
      </c>
      <c r="C118" t="s">
        <v>307</v>
      </c>
      <c r="D118" t="s">
        <v>246</v>
      </c>
      <c r="E118" t="s">
        <v>242</v>
      </c>
      <c r="F118" t="s">
        <v>482</v>
      </c>
      <c r="H118" t="s">
        <v>242</v>
      </c>
      <c r="I118" t="s">
        <v>275</v>
      </c>
      <c r="J118">
        <v>65</v>
      </c>
      <c r="K118" t="s">
        <v>269</v>
      </c>
      <c r="L118">
        <v>22</v>
      </c>
      <c r="M118">
        <v>195</v>
      </c>
      <c r="N118" t="s">
        <v>493</v>
      </c>
    </row>
    <row r="119" spans="1:14" x14ac:dyDescent="0.25">
      <c r="A119" t="s">
        <v>451</v>
      </c>
      <c r="B119" t="s">
        <v>452</v>
      </c>
      <c r="C119" t="s">
        <v>307</v>
      </c>
      <c r="D119" t="s">
        <v>246</v>
      </c>
      <c r="E119" t="s">
        <v>242</v>
      </c>
      <c r="F119" t="s">
        <v>482</v>
      </c>
      <c r="H119" t="s">
        <v>242</v>
      </c>
      <c r="I119" t="s">
        <v>245</v>
      </c>
      <c r="J119">
        <v>3.2</v>
      </c>
      <c r="K119" t="s">
        <v>269</v>
      </c>
      <c r="L119">
        <v>1</v>
      </c>
      <c r="M119">
        <v>10</v>
      </c>
      <c r="N119" t="s">
        <v>493</v>
      </c>
    </row>
    <row r="120" spans="1:14" x14ac:dyDescent="0.25">
      <c r="A120" t="s">
        <v>451</v>
      </c>
      <c r="B120" t="s">
        <v>452</v>
      </c>
      <c r="C120" t="s">
        <v>307</v>
      </c>
      <c r="D120" t="s">
        <v>246</v>
      </c>
      <c r="E120" t="s">
        <v>242</v>
      </c>
      <c r="F120" t="s">
        <v>482</v>
      </c>
      <c r="H120" t="s">
        <v>242</v>
      </c>
      <c r="I120" t="s">
        <v>247</v>
      </c>
      <c r="J120">
        <v>0.8</v>
      </c>
      <c r="K120" t="s">
        <v>269</v>
      </c>
      <c r="L120">
        <v>0.3</v>
      </c>
      <c r="M120">
        <v>2.5</v>
      </c>
      <c r="N120" t="s">
        <v>493</v>
      </c>
    </row>
    <row r="121" spans="1:14" x14ac:dyDescent="0.25">
      <c r="A121" t="s">
        <v>451</v>
      </c>
      <c r="B121" t="s">
        <v>452</v>
      </c>
      <c r="C121" t="s">
        <v>307</v>
      </c>
      <c r="D121" t="s">
        <v>246</v>
      </c>
      <c r="E121" t="s">
        <v>242</v>
      </c>
      <c r="F121" t="s">
        <v>482</v>
      </c>
      <c r="H121" t="s">
        <v>242</v>
      </c>
      <c r="I121" t="s">
        <v>481</v>
      </c>
      <c r="J121">
        <v>46.5</v>
      </c>
      <c r="K121" t="s">
        <v>269</v>
      </c>
      <c r="L121">
        <v>4.6500000000000004</v>
      </c>
      <c r="M121">
        <v>465</v>
      </c>
      <c r="N121" t="s">
        <v>459</v>
      </c>
    </row>
    <row r="122" spans="1:14" x14ac:dyDescent="0.25">
      <c r="A122" t="s">
        <v>451</v>
      </c>
      <c r="B122" t="s">
        <v>452</v>
      </c>
      <c r="C122" t="s">
        <v>307</v>
      </c>
      <c r="D122" t="s">
        <v>246</v>
      </c>
      <c r="E122" t="s">
        <v>242</v>
      </c>
      <c r="F122" t="s">
        <v>482</v>
      </c>
      <c r="H122" t="s">
        <v>242</v>
      </c>
      <c r="I122" t="s">
        <v>244</v>
      </c>
      <c r="J122">
        <v>6.5</v>
      </c>
      <c r="K122" t="s">
        <v>269</v>
      </c>
      <c r="L122">
        <v>2</v>
      </c>
      <c r="M122">
        <v>20</v>
      </c>
      <c r="N122" t="s">
        <v>493</v>
      </c>
    </row>
    <row r="123" spans="1:14" x14ac:dyDescent="0.25">
      <c r="A123" t="s">
        <v>451</v>
      </c>
      <c r="B123" t="s">
        <v>452</v>
      </c>
      <c r="C123" t="s">
        <v>358</v>
      </c>
      <c r="D123" t="s">
        <v>241</v>
      </c>
      <c r="E123" t="s">
        <v>453</v>
      </c>
      <c r="F123" t="s">
        <v>456</v>
      </c>
      <c r="H123" t="s">
        <v>242</v>
      </c>
      <c r="I123" t="s">
        <v>243</v>
      </c>
      <c r="J123">
        <v>2.5</v>
      </c>
      <c r="K123" t="s">
        <v>267</v>
      </c>
      <c r="L123">
        <v>1</v>
      </c>
      <c r="M123">
        <v>6.3</v>
      </c>
      <c r="N123" t="s">
        <v>459</v>
      </c>
    </row>
    <row r="124" spans="1:14" x14ac:dyDescent="0.25">
      <c r="A124" t="s">
        <v>451</v>
      </c>
      <c r="B124" t="s">
        <v>452</v>
      </c>
      <c r="C124" t="s">
        <v>358</v>
      </c>
      <c r="D124" t="s">
        <v>241</v>
      </c>
      <c r="E124" t="s">
        <v>453</v>
      </c>
      <c r="F124" t="s">
        <v>456</v>
      </c>
      <c r="H124" t="s">
        <v>242</v>
      </c>
      <c r="I124" t="s">
        <v>476</v>
      </c>
      <c r="J124">
        <v>0.56000000000000005</v>
      </c>
      <c r="K124" t="s">
        <v>471</v>
      </c>
      <c r="L124">
        <v>0.19</v>
      </c>
      <c r="M124">
        <v>0.56000000000000005</v>
      </c>
      <c r="N124" t="s">
        <v>502</v>
      </c>
    </row>
    <row r="125" spans="1:14" x14ac:dyDescent="0.25">
      <c r="A125" t="s">
        <v>451</v>
      </c>
      <c r="B125" t="s">
        <v>452</v>
      </c>
      <c r="C125" t="s">
        <v>358</v>
      </c>
      <c r="D125" t="s">
        <v>241</v>
      </c>
      <c r="E125" t="s">
        <v>453</v>
      </c>
      <c r="F125" t="s">
        <v>456</v>
      </c>
      <c r="H125" t="s">
        <v>242</v>
      </c>
      <c r="I125" t="s">
        <v>462</v>
      </c>
      <c r="J125">
        <v>1.58</v>
      </c>
      <c r="K125" t="s">
        <v>471</v>
      </c>
      <c r="L125">
        <v>0.5</v>
      </c>
      <c r="M125">
        <v>4.7</v>
      </c>
      <c r="N125" t="s">
        <v>505</v>
      </c>
    </row>
    <row r="126" spans="1:14" x14ac:dyDescent="0.25">
      <c r="A126" t="s">
        <v>451</v>
      </c>
      <c r="B126" t="s">
        <v>452</v>
      </c>
      <c r="C126" t="s">
        <v>358</v>
      </c>
      <c r="D126" t="s">
        <v>241</v>
      </c>
      <c r="E126" t="s">
        <v>453</v>
      </c>
      <c r="F126" t="s">
        <v>456</v>
      </c>
      <c r="H126" t="s">
        <v>242</v>
      </c>
      <c r="I126" t="s">
        <v>504</v>
      </c>
      <c r="J126">
        <v>1.1100000000000001</v>
      </c>
      <c r="K126" t="s">
        <v>471</v>
      </c>
      <c r="L126">
        <v>0.4</v>
      </c>
      <c r="M126">
        <v>3.3</v>
      </c>
      <c r="N126" t="s">
        <v>505</v>
      </c>
    </row>
    <row r="127" spans="1:14" x14ac:dyDescent="0.25">
      <c r="A127" t="s">
        <v>451</v>
      </c>
      <c r="B127" t="s">
        <v>452</v>
      </c>
      <c r="C127" t="s">
        <v>358</v>
      </c>
      <c r="D127" t="s">
        <v>241</v>
      </c>
      <c r="E127" t="s">
        <v>453</v>
      </c>
      <c r="F127" t="s">
        <v>456</v>
      </c>
      <c r="H127" t="s">
        <v>242</v>
      </c>
      <c r="I127" t="s">
        <v>248</v>
      </c>
      <c r="J127">
        <v>4.8</v>
      </c>
      <c r="K127" t="s">
        <v>269</v>
      </c>
      <c r="L127">
        <v>1</v>
      </c>
      <c r="M127">
        <v>70</v>
      </c>
      <c r="N127" t="s">
        <v>475</v>
      </c>
    </row>
    <row r="128" spans="1:14" x14ac:dyDescent="0.25">
      <c r="A128" t="s">
        <v>451</v>
      </c>
      <c r="B128" t="s">
        <v>452</v>
      </c>
      <c r="C128" t="s">
        <v>358</v>
      </c>
      <c r="D128" t="s">
        <v>241</v>
      </c>
      <c r="E128" t="s">
        <v>453</v>
      </c>
      <c r="F128" t="s">
        <v>456</v>
      </c>
      <c r="H128" t="s">
        <v>242</v>
      </c>
      <c r="I128" t="s">
        <v>273</v>
      </c>
      <c r="J128">
        <v>1.6</v>
      </c>
      <c r="K128" t="s">
        <v>269</v>
      </c>
      <c r="L128">
        <v>0.5</v>
      </c>
      <c r="M128">
        <v>7.6</v>
      </c>
      <c r="N128" t="s">
        <v>475</v>
      </c>
    </row>
    <row r="129" spans="1:14" x14ac:dyDescent="0.25">
      <c r="A129" t="s">
        <v>451</v>
      </c>
      <c r="B129" t="s">
        <v>452</v>
      </c>
      <c r="C129" t="s">
        <v>358</v>
      </c>
      <c r="D129" t="s">
        <v>241</v>
      </c>
      <c r="E129" t="s">
        <v>453</v>
      </c>
      <c r="F129" t="s">
        <v>456</v>
      </c>
      <c r="H129" t="s">
        <v>242</v>
      </c>
      <c r="I129" t="s">
        <v>275</v>
      </c>
      <c r="J129">
        <v>153</v>
      </c>
      <c r="K129" t="s">
        <v>269</v>
      </c>
      <c r="L129">
        <v>92</v>
      </c>
      <c r="M129">
        <v>245</v>
      </c>
      <c r="N129" t="s">
        <v>503</v>
      </c>
    </row>
    <row r="130" spans="1:14" x14ac:dyDescent="0.25">
      <c r="A130" t="s">
        <v>451</v>
      </c>
      <c r="B130" t="s">
        <v>452</v>
      </c>
      <c r="C130" t="s">
        <v>358</v>
      </c>
      <c r="D130" t="s">
        <v>241</v>
      </c>
      <c r="E130" t="s">
        <v>453</v>
      </c>
      <c r="F130" t="s">
        <v>456</v>
      </c>
      <c r="H130" t="s">
        <v>242</v>
      </c>
      <c r="I130" t="s">
        <v>245</v>
      </c>
      <c r="J130">
        <v>0.2</v>
      </c>
      <c r="K130" t="s">
        <v>269</v>
      </c>
      <c r="L130">
        <v>0.05</v>
      </c>
      <c r="M130">
        <v>0.8</v>
      </c>
      <c r="N130" t="s">
        <v>457</v>
      </c>
    </row>
    <row r="131" spans="1:14" x14ac:dyDescent="0.25">
      <c r="A131" t="s">
        <v>451</v>
      </c>
      <c r="B131" t="s">
        <v>452</v>
      </c>
      <c r="C131" t="s">
        <v>358</v>
      </c>
      <c r="D131" t="s">
        <v>241</v>
      </c>
      <c r="E131" t="s">
        <v>453</v>
      </c>
      <c r="F131" t="s">
        <v>456</v>
      </c>
      <c r="H131" t="s">
        <v>242</v>
      </c>
      <c r="I131" t="s">
        <v>247</v>
      </c>
      <c r="J131">
        <v>0.2</v>
      </c>
      <c r="K131" t="s">
        <v>269</v>
      </c>
      <c r="L131">
        <v>0.05</v>
      </c>
      <c r="M131">
        <v>0.8</v>
      </c>
      <c r="N131" t="s">
        <v>458</v>
      </c>
    </row>
    <row r="132" spans="1:14" x14ac:dyDescent="0.25">
      <c r="A132" t="s">
        <v>451</v>
      </c>
      <c r="B132" t="s">
        <v>452</v>
      </c>
      <c r="C132" t="s">
        <v>358</v>
      </c>
      <c r="D132" t="s">
        <v>241</v>
      </c>
      <c r="E132" t="s">
        <v>453</v>
      </c>
      <c r="F132" t="s">
        <v>456</v>
      </c>
      <c r="H132" t="s">
        <v>242</v>
      </c>
      <c r="I132" t="s">
        <v>481</v>
      </c>
      <c r="J132">
        <v>0.28100000000000003</v>
      </c>
      <c r="K132" t="s">
        <v>269</v>
      </c>
      <c r="L132">
        <v>0.16900000000000001</v>
      </c>
      <c r="M132">
        <v>0.39300000000000002</v>
      </c>
      <c r="N132" t="s">
        <v>486</v>
      </c>
    </row>
    <row r="133" spans="1:14" x14ac:dyDescent="0.25">
      <c r="A133" t="s">
        <v>451</v>
      </c>
      <c r="B133" t="s">
        <v>452</v>
      </c>
      <c r="C133" t="s">
        <v>358</v>
      </c>
      <c r="D133" t="s">
        <v>241</v>
      </c>
      <c r="E133" t="s">
        <v>453</v>
      </c>
      <c r="F133" t="s">
        <v>456</v>
      </c>
      <c r="H133" t="s">
        <v>242</v>
      </c>
      <c r="I133" t="s">
        <v>244</v>
      </c>
      <c r="J133">
        <v>0.2</v>
      </c>
      <c r="K133" t="s">
        <v>269</v>
      </c>
      <c r="L133">
        <v>0.05</v>
      </c>
      <c r="M133">
        <v>0.8</v>
      </c>
      <c r="N133" t="s">
        <v>457</v>
      </c>
    </row>
    <row r="134" spans="1:14" x14ac:dyDescent="0.25">
      <c r="A134" t="s">
        <v>451</v>
      </c>
      <c r="B134" t="s">
        <v>452</v>
      </c>
      <c r="C134" t="s">
        <v>309</v>
      </c>
      <c r="D134" t="s">
        <v>246</v>
      </c>
      <c r="E134" t="s">
        <v>242</v>
      </c>
      <c r="F134" t="s">
        <v>485</v>
      </c>
      <c r="H134" t="s">
        <v>242</v>
      </c>
      <c r="I134" t="s">
        <v>243</v>
      </c>
      <c r="J134">
        <v>2.5</v>
      </c>
      <c r="K134" t="s">
        <v>267</v>
      </c>
      <c r="L134">
        <v>1</v>
      </c>
      <c r="M134">
        <v>6.3</v>
      </c>
      <c r="N134" t="s">
        <v>459</v>
      </c>
    </row>
    <row r="135" spans="1:14" x14ac:dyDescent="0.25">
      <c r="A135" t="s">
        <v>451</v>
      </c>
      <c r="B135" t="s">
        <v>452</v>
      </c>
      <c r="C135" t="s">
        <v>309</v>
      </c>
      <c r="D135" t="s">
        <v>246</v>
      </c>
      <c r="E135" t="s">
        <v>242</v>
      </c>
      <c r="F135" t="s">
        <v>485</v>
      </c>
      <c r="H135" t="s">
        <v>242</v>
      </c>
      <c r="I135" t="s">
        <v>476</v>
      </c>
      <c r="J135">
        <v>0.56200000000000006</v>
      </c>
      <c r="K135" t="s">
        <v>471</v>
      </c>
      <c r="L135">
        <v>0.187</v>
      </c>
      <c r="M135">
        <v>1.69</v>
      </c>
      <c r="N135" t="s">
        <v>486</v>
      </c>
    </row>
    <row r="136" spans="1:14" x14ac:dyDescent="0.25">
      <c r="A136" t="s">
        <v>451</v>
      </c>
      <c r="B136" t="s">
        <v>452</v>
      </c>
      <c r="C136" t="s">
        <v>309</v>
      </c>
      <c r="D136" t="s">
        <v>246</v>
      </c>
      <c r="E136" t="s">
        <v>242</v>
      </c>
      <c r="F136" t="s">
        <v>485</v>
      </c>
      <c r="H136" t="s">
        <v>242</v>
      </c>
      <c r="I136" t="s">
        <v>462</v>
      </c>
      <c r="J136">
        <v>0.84299999999999997</v>
      </c>
      <c r="K136" t="s">
        <v>471</v>
      </c>
      <c r="L136">
        <v>0.28100000000000003</v>
      </c>
      <c r="M136">
        <v>2.5299999999999998</v>
      </c>
      <c r="N136" t="s">
        <v>486</v>
      </c>
    </row>
    <row r="137" spans="1:14" x14ac:dyDescent="0.25">
      <c r="A137" t="s">
        <v>451</v>
      </c>
      <c r="B137" t="s">
        <v>452</v>
      </c>
      <c r="C137" t="s">
        <v>309</v>
      </c>
      <c r="D137" t="s">
        <v>246</v>
      </c>
      <c r="E137" t="s">
        <v>242</v>
      </c>
      <c r="F137" t="s">
        <v>485</v>
      </c>
      <c r="H137" t="s">
        <v>242</v>
      </c>
      <c r="I137" t="s">
        <v>504</v>
      </c>
      <c r="J137">
        <v>0.84299999999999997</v>
      </c>
      <c r="K137" t="s">
        <v>471</v>
      </c>
      <c r="L137">
        <v>0.28100000000000003</v>
      </c>
      <c r="M137">
        <v>2.5299999999999998</v>
      </c>
      <c r="N137" t="s">
        <v>486</v>
      </c>
    </row>
    <row r="138" spans="1:14" x14ac:dyDescent="0.25">
      <c r="A138" t="s">
        <v>451</v>
      </c>
      <c r="B138" t="s">
        <v>452</v>
      </c>
      <c r="C138" t="s">
        <v>309</v>
      </c>
      <c r="D138" t="s">
        <v>246</v>
      </c>
      <c r="E138" t="s">
        <v>242</v>
      </c>
      <c r="F138" t="s">
        <v>485</v>
      </c>
      <c r="H138" t="s">
        <v>242</v>
      </c>
      <c r="I138" t="s">
        <v>248</v>
      </c>
      <c r="J138">
        <v>39.299999999999997</v>
      </c>
      <c r="K138" t="s">
        <v>269</v>
      </c>
      <c r="L138">
        <v>19.7</v>
      </c>
      <c r="M138">
        <v>60</v>
      </c>
      <c r="N138" t="s">
        <v>486</v>
      </c>
    </row>
    <row r="139" spans="1:14" x14ac:dyDescent="0.25">
      <c r="A139" t="s">
        <v>451</v>
      </c>
      <c r="B139" t="s">
        <v>452</v>
      </c>
      <c r="C139" t="s">
        <v>309</v>
      </c>
      <c r="D139" t="s">
        <v>246</v>
      </c>
      <c r="E139" t="s">
        <v>242</v>
      </c>
      <c r="F139" t="s">
        <v>485</v>
      </c>
      <c r="H139" t="s">
        <v>242</v>
      </c>
      <c r="I139" t="s">
        <v>273</v>
      </c>
      <c r="J139">
        <v>2.6</v>
      </c>
      <c r="K139" t="s">
        <v>269</v>
      </c>
      <c r="L139">
        <v>0.65</v>
      </c>
      <c r="M139">
        <v>10.4</v>
      </c>
      <c r="N139" t="s">
        <v>486</v>
      </c>
    </row>
    <row r="140" spans="1:14" x14ac:dyDescent="0.25">
      <c r="A140" t="s">
        <v>451</v>
      </c>
      <c r="B140" t="s">
        <v>452</v>
      </c>
      <c r="C140" t="s">
        <v>309</v>
      </c>
      <c r="D140" t="s">
        <v>246</v>
      </c>
      <c r="E140" t="s">
        <v>242</v>
      </c>
      <c r="F140" t="s">
        <v>485</v>
      </c>
      <c r="H140" t="s">
        <v>242</v>
      </c>
      <c r="I140" t="s">
        <v>275</v>
      </c>
      <c r="J140">
        <v>89</v>
      </c>
      <c r="K140" t="s">
        <v>269</v>
      </c>
      <c r="L140">
        <v>15.6</v>
      </c>
      <c r="M140">
        <v>180</v>
      </c>
      <c r="N140" t="s">
        <v>486</v>
      </c>
    </row>
    <row r="141" spans="1:14" x14ac:dyDescent="0.25">
      <c r="A141" t="s">
        <v>451</v>
      </c>
      <c r="B141" t="s">
        <v>452</v>
      </c>
      <c r="C141" t="s">
        <v>309</v>
      </c>
      <c r="D141" t="s">
        <v>246</v>
      </c>
      <c r="E141" t="s">
        <v>242</v>
      </c>
      <c r="F141" t="s">
        <v>485</v>
      </c>
      <c r="H141" t="s">
        <v>242</v>
      </c>
      <c r="I141" t="s">
        <v>245</v>
      </c>
      <c r="J141">
        <v>0.89</v>
      </c>
      <c r="K141" t="s">
        <v>269</v>
      </c>
      <c r="L141">
        <v>0.44500000000000001</v>
      </c>
      <c r="M141">
        <v>1.33</v>
      </c>
      <c r="N141" t="s">
        <v>486</v>
      </c>
    </row>
    <row r="142" spans="1:14" x14ac:dyDescent="0.25">
      <c r="A142" t="s">
        <v>451</v>
      </c>
      <c r="B142" t="s">
        <v>452</v>
      </c>
      <c r="C142" t="s">
        <v>309</v>
      </c>
      <c r="D142" t="s">
        <v>246</v>
      </c>
      <c r="E142" t="s">
        <v>242</v>
      </c>
      <c r="F142" t="s">
        <v>485</v>
      </c>
      <c r="H142" t="s">
        <v>242</v>
      </c>
      <c r="I142" t="s">
        <v>247</v>
      </c>
      <c r="J142">
        <v>0.89</v>
      </c>
      <c r="K142" t="s">
        <v>269</v>
      </c>
      <c r="L142">
        <v>0.44500000000000001</v>
      </c>
      <c r="M142">
        <v>1.33</v>
      </c>
      <c r="N142" t="s">
        <v>486</v>
      </c>
    </row>
    <row r="143" spans="1:14" x14ac:dyDescent="0.25">
      <c r="A143" t="s">
        <v>451</v>
      </c>
      <c r="B143" t="s">
        <v>452</v>
      </c>
      <c r="C143" t="s">
        <v>309</v>
      </c>
      <c r="D143" t="s">
        <v>246</v>
      </c>
      <c r="E143" t="s">
        <v>242</v>
      </c>
      <c r="F143" t="s">
        <v>485</v>
      </c>
      <c r="H143" t="s">
        <v>242</v>
      </c>
      <c r="I143" t="s">
        <v>481</v>
      </c>
      <c r="J143">
        <v>0.28100000000000003</v>
      </c>
      <c r="K143" t="s">
        <v>269</v>
      </c>
      <c r="L143">
        <v>0.16900000000000001</v>
      </c>
      <c r="M143">
        <v>0.39300000000000002</v>
      </c>
      <c r="N143" t="s">
        <v>486</v>
      </c>
    </row>
    <row r="144" spans="1:14" x14ac:dyDescent="0.25">
      <c r="A144" t="s">
        <v>451</v>
      </c>
      <c r="B144" t="s">
        <v>452</v>
      </c>
      <c r="C144" t="s">
        <v>309</v>
      </c>
      <c r="D144" t="s">
        <v>246</v>
      </c>
      <c r="E144" t="s">
        <v>242</v>
      </c>
      <c r="F144" t="s">
        <v>485</v>
      </c>
      <c r="H144" t="s">
        <v>242</v>
      </c>
      <c r="I144" t="s">
        <v>244</v>
      </c>
      <c r="J144">
        <v>0.89</v>
      </c>
      <c r="K144" t="s">
        <v>269</v>
      </c>
      <c r="L144">
        <v>0.44500000000000001</v>
      </c>
      <c r="M144">
        <v>1.33</v>
      </c>
      <c r="N144" t="s">
        <v>486</v>
      </c>
    </row>
    <row r="145" spans="1:14" x14ac:dyDescent="0.25">
      <c r="A145" t="s">
        <v>451</v>
      </c>
      <c r="B145" t="s">
        <v>452</v>
      </c>
      <c r="C145" t="s">
        <v>353</v>
      </c>
      <c r="D145" t="s">
        <v>241</v>
      </c>
      <c r="E145" t="s">
        <v>469</v>
      </c>
      <c r="F145" t="s">
        <v>470</v>
      </c>
      <c r="H145" t="s">
        <v>242</v>
      </c>
      <c r="I145" t="s">
        <v>243</v>
      </c>
      <c r="J145">
        <v>2.2000000000000002</v>
      </c>
      <c r="K145" t="s">
        <v>267</v>
      </c>
      <c r="L145">
        <v>0.27</v>
      </c>
      <c r="M145">
        <v>8.08</v>
      </c>
      <c r="N145" t="s">
        <v>459</v>
      </c>
    </row>
    <row r="146" spans="1:14" x14ac:dyDescent="0.25">
      <c r="A146" t="s">
        <v>451</v>
      </c>
      <c r="B146" t="s">
        <v>452</v>
      </c>
      <c r="C146" t="s">
        <v>353</v>
      </c>
      <c r="D146" t="s">
        <v>241</v>
      </c>
      <c r="E146" t="s">
        <v>469</v>
      </c>
      <c r="F146" t="s">
        <v>470</v>
      </c>
      <c r="H146" t="s">
        <v>242</v>
      </c>
      <c r="I146" t="s">
        <v>476</v>
      </c>
      <c r="J146">
        <v>0.73599999999999999</v>
      </c>
      <c r="K146" t="s">
        <v>471</v>
      </c>
      <c r="L146">
        <v>0.245</v>
      </c>
      <c r="M146">
        <v>2.21</v>
      </c>
      <c r="N146" t="s">
        <v>477</v>
      </c>
    </row>
    <row r="147" spans="1:14" x14ac:dyDescent="0.25">
      <c r="A147" t="s">
        <v>451</v>
      </c>
      <c r="B147" t="s">
        <v>452</v>
      </c>
      <c r="C147" t="s">
        <v>353</v>
      </c>
      <c r="D147" t="s">
        <v>241</v>
      </c>
      <c r="E147" t="s">
        <v>469</v>
      </c>
      <c r="F147" t="s">
        <v>470</v>
      </c>
      <c r="H147" t="s">
        <v>242</v>
      </c>
      <c r="I147" t="s">
        <v>476</v>
      </c>
      <c r="J147">
        <v>0.73599999999999999</v>
      </c>
      <c r="K147" t="s">
        <v>471</v>
      </c>
      <c r="L147">
        <v>0.245</v>
      </c>
      <c r="M147">
        <v>2.21</v>
      </c>
      <c r="N147" t="s">
        <v>477</v>
      </c>
    </row>
    <row r="148" spans="1:14" x14ac:dyDescent="0.25">
      <c r="A148" t="s">
        <v>451</v>
      </c>
      <c r="B148" t="s">
        <v>452</v>
      </c>
      <c r="C148" t="s">
        <v>353</v>
      </c>
      <c r="D148" t="s">
        <v>241</v>
      </c>
      <c r="E148" t="s">
        <v>469</v>
      </c>
      <c r="F148" t="s">
        <v>470</v>
      </c>
      <c r="H148" t="s">
        <v>242</v>
      </c>
      <c r="I148" t="s">
        <v>462</v>
      </c>
      <c r="J148">
        <v>37</v>
      </c>
      <c r="K148" t="s">
        <v>471</v>
      </c>
      <c r="L148">
        <v>3.7</v>
      </c>
      <c r="M148">
        <v>370</v>
      </c>
      <c r="N148" t="s">
        <v>472</v>
      </c>
    </row>
    <row r="149" spans="1:14" x14ac:dyDescent="0.25">
      <c r="A149" t="s">
        <v>451</v>
      </c>
      <c r="B149" t="s">
        <v>452</v>
      </c>
      <c r="C149" t="s">
        <v>353</v>
      </c>
      <c r="D149" t="s">
        <v>241</v>
      </c>
      <c r="E149" t="s">
        <v>469</v>
      </c>
      <c r="F149" t="s">
        <v>470</v>
      </c>
      <c r="H149" t="s">
        <v>242</v>
      </c>
      <c r="I149" t="s">
        <v>462</v>
      </c>
      <c r="J149">
        <v>29</v>
      </c>
      <c r="K149" t="s">
        <v>471</v>
      </c>
      <c r="L149">
        <v>2.9</v>
      </c>
      <c r="M149">
        <v>290</v>
      </c>
      <c r="N149" t="s">
        <v>472</v>
      </c>
    </row>
    <row r="150" spans="1:14" x14ac:dyDescent="0.25">
      <c r="A150" t="s">
        <v>451</v>
      </c>
      <c r="B150" t="s">
        <v>452</v>
      </c>
      <c r="C150" t="s">
        <v>353</v>
      </c>
      <c r="D150" t="s">
        <v>241</v>
      </c>
      <c r="E150" t="s">
        <v>469</v>
      </c>
      <c r="F150" t="s">
        <v>470</v>
      </c>
      <c r="H150" t="s">
        <v>242</v>
      </c>
      <c r="I150" t="s">
        <v>462</v>
      </c>
      <c r="J150">
        <v>29</v>
      </c>
      <c r="K150" t="s">
        <v>471</v>
      </c>
      <c r="L150">
        <v>2.9</v>
      </c>
      <c r="M150">
        <v>290</v>
      </c>
      <c r="N150" t="s">
        <v>472</v>
      </c>
    </row>
    <row r="151" spans="1:14" x14ac:dyDescent="0.25">
      <c r="A151" t="s">
        <v>451</v>
      </c>
      <c r="B151" t="s">
        <v>452</v>
      </c>
      <c r="C151" t="s">
        <v>353</v>
      </c>
      <c r="D151" t="s">
        <v>241</v>
      </c>
      <c r="E151" t="s">
        <v>469</v>
      </c>
      <c r="F151" t="s">
        <v>470</v>
      </c>
      <c r="H151" t="s">
        <v>242</v>
      </c>
      <c r="I151" t="s">
        <v>462</v>
      </c>
      <c r="J151">
        <v>37</v>
      </c>
      <c r="K151" t="s">
        <v>471</v>
      </c>
      <c r="L151">
        <v>3.7</v>
      </c>
      <c r="M151">
        <v>370</v>
      </c>
      <c r="N151" t="s">
        <v>472</v>
      </c>
    </row>
    <row r="152" spans="1:14" x14ac:dyDescent="0.25">
      <c r="A152" t="s">
        <v>451</v>
      </c>
      <c r="B152" t="s">
        <v>452</v>
      </c>
      <c r="C152" t="s">
        <v>353</v>
      </c>
      <c r="D152" t="s">
        <v>241</v>
      </c>
      <c r="E152" t="s">
        <v>469</v>
      </c>
      <c r="F152" t="s">
        <v>470</v>
      </c>
      <c r="H152" t="s">
        <v>242</v>
      </c>
      <c r="I152" t="s">
        <v>248</v>
      </c>
      <c r="J152">
        <v>313</v>
      </c>
      <c r="K152" t="s">
        <v>269</v>
      </c>
      <c r="L152">
        <v>150</v>
      </c>
      <c r="M152">
        <v>600</v>
      </c>
      <c r="N152" t="s">
        <v>477</v>
      </c>
    </row>
    <row r="153" spans="1:14" x14ac:dyDescent="0.25">
      <c r="A153" t="s">
        <v>451</v>
      </c>
      <c r="B153" t="s">
        <v>452</v>
      </c>
      <c r="C153" t="s">
        <v>353</v>
      </c>
      <c r="D153" t="s">
        <v>241</v>
      </c>
      <c r="E153" t="s">
        <v>469</v>
      </c>
      <c r="F153" t="s">
        <v>470</v>
      </c>
      <c r="H153" t="s">
        <v>242</v>
      </c>
      <c r="I153" t="s">
        <v>473</v>
      </c>
      <c r="J153">
        <v>6.7</v>
      </c>
      <c r="K153" t="s">
        <v>471</v>
      </c>
      <c r="L153">
        <v>2.2000000000000002</v>
      </c>
      <c r="M153">
        <v>20.100000000000001</v>
      </c>
      <c r="N153" t="s">
        <v>474</v>
      </c>
    </row>
    <row r="154" spans="1:14" x14ac:dyDescent="0.25">
      <c r="A154" t="s">
        <v>451</v>
      </c>
      <c r="B154" t="s">
        <v>452</v>
      </c>
      <c r="C154" t="s">
        <v>353</v>
      </c>
      <c r="D154" t="s">
        <v>241</v>
      </c>
      <c r="E154" t="s">
        <v>469</v>
      </c>
      <c r="F154" t="s">
        <v>470</v>
      </c>
      <c r="H154" t="s">
        <v>242</v>
      </c>
      <c r="I154" t="s">
        <v>473</v>
      </c>
      <c r="J154">
        <v>6.7</v>
      </c>
      <c r="K154" t="s">
        <v>471</v>
      </c>
      <c r="L154">
        <v>2.2000000000000002</v>
      </c>
      <c r="M154">
        <v>20.100000000000001</v>
      </c>
      <c r="N154" t="s">
        <v>474</v>
      </c>
    </row>
    <row r="155" spans="1:14" x14ac:dyDescent="0.25">
      <c r="A155" t="s">
        <v>451</v>
      </c>
      <c r="B155" t="s">
        <v>452</v>
      </c>
      <c r="C155" t="s">
        <v>353</v>
      </c>
      <c r="D155" t="s">
        <v>241</v>
      </c>
      <c r="E155" t="s">
        <v>469</v>
      </c>
      <c r="F155" t="s">
        <v>470</v>
      </c>
      <c r="H155" t="s">
        <v>242</v>
      </c>
      <c r="I155" t="s">
        <v>273</v>
      </c>
      <c r="J155">
        <v>0.9</v>
      </c>
      <c r="K155" t="s">
        <v>269</v>
      </c>
      <c r="L155">
        <v>0.6</v>
      </c>
      <c r="M155">
        <v>2.4</v>
      </c>
      <c r="N155" t="s">
        <v>477</v>
      </c>
    </row>
    <row r="156" spans="1:14" x14ac:dyDescent="0.25">
      <c r="A156" t="s">
        <v>451</v>
      </c>
      <c r="B156" t="s">
        <v>452</v>
      </c>
      <c r="C156" t="s">
        <v>353</v>
      </c>
      <c r="D156" t="s">
        <v>241</v>
      </c>
      <c r="E156" t="s">
        <v>469</v>
      </c>
      <c r="F156" t="s">
        <v>470</v>
      </c>
      <c r="H156" t="s">
        <v>242</v>
      </c>
      <c r="I156" t="s">
        <v>275</v>
      </c>
      <c r="J156">
        <v>82.5</v>
      </c>
      <c r="K156" t="s">
        <v>269</v>
      </c>
      <c r="L156">
        <v>10</v>
      </c>
      <c r="M156">
        <v>112</v>
      </c>
      <c r="N156" t="s">
        <v>479</v>
      </c>
    </row>
    <row r="157" spans="1:14" x14ac:dyDescent="0.25">
      <c r="A157" t="s">
        <v>451</v>
      </c>
      <c r="B157" t="s">
        <v>452</v>
      </c>
      <c r="C157" t="s">
        <v>353</v>
      </c>
      <c r="D157" t="s">
        <v>241</v>
      </c>
      <c r="E157" t="s">
        <v>469</v>
      </c>
      <c r="F157" t="s">
        <v>470</v>
      </c>
      <c r="H157" t="s">
        <v>242</v>
      </c>
      <c r="I157" t="s">
        <v>488</v>
      </c>
      <c r="J157">
        <v>170</v>
      </c>
      <c r="K157" t="s">
        <v>471</v>
      </c>
      <c r="L157">
        <v>85</v>
      </c>
      <c r="M157">
        <v>260</v>
      </c>
      <c r="N157" t="s">
        <v>508</v>
      </c>
    </row>
    <row r="158" spans="1:14" x14ac:dyDescent="0.25">
      <c r="A158" t="s">
        <v>451</v>
      </c>
      <c r="B158" t="s">
        <v>452</v>
      </c>
      <c r="C158" t="s">
        <v>353</v>
      </c>
      <c r="D158" t="s">
        <v>241</v>
      </c>
      <c r="E158" t="s">
        <v>469</v>
      </c>
      <c r="F158" t="s">
        <v>470</v>
      </c>
      <c r="H158" t="s">
        <v>242</v>
      </c>
      <c r="I158" t="s">
        <v>488</v>
      </c>
      <c r="J158">
        <v>170</v>
      </c>
      <c r="K158" t="s">
        <v>471</v>
      </c>
      <c r="L158">
        <v>85</v>
      </c>
      <c r="M158">
        <v>260</v>
      </c>
      <c r="N158" t="s">
        <v>508</v>
      </c>
    </row>
    <row r="159" spans="1:14" x14ac:dyDescent="0.25">
      <c r="A159" t="s">
        <v>451</v>
      </c>
      <c r="B159" t="s">
        <v>452</v>
      </c>
      <c r="C159" t="s">
        <v>353</v>
      </c>
      <c r="D159" t="s">
        <v>241</v>
      </c>
      <c r="E159" t="s">
        <v>469</v>
      </c>
      <c r="F159" t="s">
        <v>470</v>
      </c>
      <c r="H159" t="s">
        <v>242</v>
      </c>
      <c r="I159" t="s">
        <v>245</v>
      </c>
      <c r="J159">
        <v>7.7</v>
      </c>
      <c r="K159" t="s">
        <v>269</v>
      </c>
      <c r="L159">
        <v>6</v>
      </c>
      <c r="M159">
        <v>24</v>
      </c>
      <c r="N159" t="s">
        <v>477</v>
      </c>
    </row>
    <row r="160" spans="1:14" x14ac:dyDescent="0.25">
      <c r="A160" t="s">
        <v>451</v>
      </c>
      <c r="B160" t="s">
        <v>452</v>
      </c>
      <c r="C160" t="s">
        <v>353</v>
      </c>
      <c r="D160" t="s">
        <v>241</v>
      </c>
      <c r="E160" t="s">
        <v>469</v>
      </c>
      <c r="F160" t="s">
        <v>470</v>
      </c>
      <c r="H160" t="s">
        <v>242</v>
      </c>
      <c r="I160" t="s">
        <v>247</v>
      </c>
      <c r="J160">
        <v>5.2</v>
      </c>
      <c r="K160" t="s">
        <v>269</v>
      </c>
      <c r="L160">
        <v>3</v>
      </c>
      <c r="M160">
        <v>12</v>
      </c>
      <c r="N160" t="s">
        <v>477</v>
      </c>
    </row>
    <row r="161" spans="1:14" x14ac:dyDescent="0.25">
      <c r="A161" t="s">
        <v>451</v>
      </c>
      <c r="B161" t="s">
        <v>452</v>
      </c>
      <c r="C161" t="s">
        <v>353</v>
      </c>
      <c r="D161" t="s">
        <v>241</v>
      </c>
      <c r="E161" t="s">
        <v>469</v>
      </c>
      <c r="F161" t="s">
        <v>470</v>
      </c>
      <c r="H161" t="s">
        <v>242</v>
      </c>
      <c r="I161" t="s">
        <v>481</v>
      </c>
      <c r="J161">
        <v>820</v>
      </c>
      <c r="K161" t="s">
        <v>269</v>
      </c>
      <c r="L161">
        <v>330</v>
      </c>
      <c r="M161">
        <v>5000</v>
      </c>
      <c r="N161" t="s">
        <v>459</v>
      </c>
    </row>
    <row r="162" spans="1:14" x14ac:dyDescent="0.25">
      <c r="A162" t="s">
        <v>451</v>
      </c>
      <c r="B162" t="s">
        <v>452</v>
      </c>
      <c r="C162" t="s">
        <v>353</v>
      </c>
      <c r="D162" t="s">
        <v>241</v>
      </c>
      <c r="E162" t="s">
        <v>469</v>
      </c>
      <c r="F162" t="s">
        <v>470</v>
      </c>
      <c r="H162" t="s">
        <v>242</v>
      </c>
      <c r="I162" t="s">
        <v>244</v>
      </c>
      <c r="J162">
        <v>8.4</v>
      </c>
      <c r="K162" t="s">
        <v>269</v>
      </c>
      <c r="L162">
        <v>7.5</v>
      </c>
      <c r="M162">
        <v>30</v>
      </c>
      <c r="N162" t="s">
        <v>477</v>
      </c>
    </row>
    <row r="163" spans="1:14" x14ac:dyDescent="0.25">
      <c r="A163" t="s">
        <v>451</v>
      </c>
      <c r="B163" t="s">
        <v>452</v>
      </c>
      <c r="C163" t="s">
        <v>506</v>
      </c>
      <c r="D163" t="s">
        <v>246</v>
      </c>
      <c r="E163" t="s">
        <v>242</v>
      </c>
      <c r="F163" t="s">
        <v>470</v>
      </c>
      <c r="H163" t="s">
        <v>242</v>
      </c>
      <c r="I163" t="s">
        <v>243</v>
      </c>
      <c r="J163">
        <v>2.2000000000000002</v>
      </c>
      <c r="K163" t="s">
        <v>267</v>
      </c>
      <c r="L163">
        <v>0.27</v>
      </c>
      <c r="M163">
        <v>8.08</v>
      </c>
      <c r="N163" t="s">
        <v>511</v>
      </c>
    </row>
    <row r="164" spans="1:14" x14ac:dyDescent="0.25">
      <c r="A164" t="s">
        <v>451</v>
      </c>
      <c r="B164" t="s">
        <v>452</v>
      </c>
      <c r="C164" t="s">
        <v>506</v>
      </c>
      <c r="D164" t="s">
        <v>246</v>
      </c>
      <c r="E164" t="s">
        <v>242</v>
      </c>
      <c r="F164" t="s">
        <v>470</v>
      </c>
      <c r="H164" t="s">
        <v>242</v>
      </c>
      <c r="I164" t="s">
        <v>476</v>
      </c>
      <c r="J164">
        <v>0.74</v>
      </c>
      <c r="K164" t="s">
        <v>471</v>
      </c>
      <c r="L164">
        <v>0.25</v>
      </c>
      <c r="M164">
        <v>2.21</v>
      </c>
      <c r="N164" t="s">
        <v>477</v>
      </c>
    </row>
    <row r="165" spans="1:14" x14ac:dyDescent="0.25">
      <c r="A165" t="s">
        <v>451</v>
      </c>
      <c r="B165" t="s">
        <v>452</v>
      </c>
      <c r="C165" t="s">
        <v>506</v>
      </c>
      <c r="D165" t="s">
        <v>246</v>
      </c>
      <c r="E165" t="s">
        <v>242</v>
      </c>
      <c r="F165" t="s">
        <v>470</v>
      </c>
      <c r="H165" t="s">
        <v>242</v>
      </c>
      <c r="I165" t="s">
        <v>462</v>
      </c>
      <c r="J165">
        <v>37</v>
      </c>
      <c r="K165" t="s">
        <v>471</v>
      </c>
      <c r="L165">
        <v>3.7</v>
      </c>
      <c r="M165">
        <v>370</v>
      </c>
      <c r="N165" t="s">
        <v>472</v>
      </c>
    </row>
    <row r="166" spans="1:14" x14ac:dyDescent="0.25">
      <c r="A166" t="s">
        <v>451</v>
      </c>
      <c r="B166" t="s">
        <v>452</v>
      </c>
      <c r="C166" t="s">
        <v>506</v>
      </c>
      <c r="D166" t="s">
        <v>246</v>
      </c>
      <c r="E166" t="s">
        <v>242</v>
      </c>
      <c r="F166" t="s">
        <v>470</v>
      </c>
      <c r="H166" t="s">
        <v>242</v>
      </c>
      <c r="I166" t="s">
        <v>504</v>
      </c>
      <c r="J166">
        <v>29</v>
      </c>
      <c r="K166" t="s">
        <v>471</v>
      </c>
      <c r="L166">
        <v>2.9</v>
      </c>
      <c r="M166">
        <v>290</v>
      </c>
      <c r="N166" t="s">
        <v>472</v>
      </c>
    </row>
    <row r="167" spans="1:14" x14ac:dyDescent="0.25">
      <c r="A167" t="s">
        <v>451</v>
      </c>
      <c r="B167" t="s">
        <v>452</v>
      </c>
      <c r="C167" t="s">
        <v>506</v>
      </c>
      <c r="D167" t="s">
        <v>246</v>
      </c>
      <c r="E167" t="s">
        <v>242</v>
      </c>
      <c r="F167" t="s">
        <v>470</v>
      </c>
      <c r="H167" t="s">
        <v>242</v>
      </c>
      <c r="I167" t="s">
        <v>248</v>
      </c>
      <c r="J167">
        <v>8.6999999999999993</v>
      </c>
      <c r="K167" t="s">
        <v>269</v>
      </c>
      <c r="L167">
        <v>6.15</v>
      </c>
      <c r="M167">
        <v>15</v>
      </c>
      <c r="N167" t="s">
        <v>477</v>
      </c>
    </row>
    <row r="168" spans="1:14" x14ac:dyDescent="0.25">
      <c r="A168" t="s">
        <v>451</v>
      </c>
      <c r="B168" t="s">
        <v>452</v>
      </c>
      <c r="C168" t="s">
        <v>506</v>
      </c>
      <c r="D168" t="s">
        <v>246</v>
      </c>
      <c r="E168" t="s">
        <v>242</v>
      </c>
      <c r="F168" t="s">
        <v>470</v>
      </c>
      <c r="H168" t="s">
        <v>242</v>
      </c>
      <c r="I168" t="s">
        <v>473</v>
      </c>
      <c r="J168">
        <v>6.7</v>
      </c>
      <c r="K168" t="s">
        <v>471</v>
      </c>
      <c r="L168">
        <v>2.2000000000000002</v>
      </c>
      <c r="M168">
        <v>20.100000000000001</v>
      </c>
      <c r="N168" t="s">
        <v>474</v>
      </c>
    </row>
    <row r="169" spans="1:14" x14ac:dyDescent="0.25">
      <c r="A169" t="s">
        <v>451</v>
      </c>
      <c r="B169" t="s">
        <v>452</v>
      </c>
      <c r="C169" t="s">
        <v>506</v>
      </c>
      <c r="D169" t="s">
        <v>246</v>
      </c>
      <c r="E169" t="s">
        <v>242</v>
      </c>
      <c r="F169" t="s">
        <v>470</v>
      </c>
      <c r="H169" t="s">
        <v>242</v>
      </c>
      <c r="I169" t="s">
        <v>273</v>
      </c>
      <c r="J169">
        <v>1</v>
      </c>
      <c r="K169" t="s">
        <v>269</v>
      </c>
      <c r="L169">
        <v>0.6</v>
      </c>
      <c r="M169">
        <v>2.4</v>
      </c>
      <c r="N169" t="s">
        <v>477</v>
      </c>
    </row>
    <row r="170" spans="1:14" x14ac:dyDescent="0.25">
      <c r="A170" t="s">
        <v>451</v>
      </c>
      <c r="B170" t="s">
        <v>452</v>
      </c>
      <c r="C170" t="s">
        <v>506</v>
      </c>
      <c r="D170" t="s">
        <v>246</v>
      </c>
      <c r="E170" t="s">
        <v>242</v>
      </c>
      <c r="F170" t="s">
        <v>470</v>
      </c>
      <c r="H170" t="s">
        <v>242</v>
      </c>
      <c r="I170" t="s">
        <v>275</v>
      </c>
      <c r="J170">
        <v>209</v>
      </c>
      <c r="K170" t="s">
        <v>269</v>
      </c>
      <c r="L170">
        <v>200</v>
      </c>
      <c r="M170">
        <v>350</v>
      </c>
      <c r="N170" t="s">
        <v>477</v>
      </c>
    </row>
    <row r="171" spans="1:14" x14ac:dyDescent="0.25">
      <c r="A171" t="s">
        <v>451</v>
      </c>
      <c r="B171" t="s">
        <v>452</v>
      </c>
      <c r="C171" t="s">
        <v>506</v>
      </c>
      <c r="D171" t="s">
        <v>246</v>
      </c>
      <c r="E171" t="s">
        <v>242</v>
      </c>
      <c r="F171" t="s">
        <v>470</v>
      </c>
      <c r="H171" t="s">
        <v>242</v>
      </c>
      <c r="I171" t="s">
        <v>488</v>
      </c>
      <c r="J171">
        <v>3.3</v>
      </c>
      <c r="K171" t="s">
        <v>489</v>
      </c>
      <c r="L171">
        <v>1.1000000000000001</v>
      </c>
      <c r="M171">
        <v>9.9</v>
      </c>
      <c r="N171" t="s">
        <v>474</v>
      </c>
    </row>
    <row r="172" spans="1:14" x14ac:dyDescent="0.25">
      <c r="A172" t="s">
        <v>451</v>
      </c>
      <c r="B172" t="s">
        <v>452</v>
      </c>
      <c r="C172" t="s">
        <v>506</v>
      </c>
      <c r="D172" t="s">
        <v>246</v>
      </c>
      <c r="E172" t="s">
        <v>242</v>
      </c>
      <c r="F172" t="s">
        <v>470</v>
      </c>
      <c r="H172" t="s">
        <v>242</v>
      </c>
      <c r="I172" t="s">
        <v>245</v>
      </c>
      <c r="J172">
        <v>7.7</v>
      </c>
      <c r="K172" t="s">
        <v>269</v>
      </c>
      <c r="L172">
        <v>2</v>
      </c>
      <c r="M172">
        <v>200</v>
      </c>
      <c r="N172" t="s">
        <v>477</v>
      </c>
    </row>
    <row r="173" spans="1:14" x14ac:dyDescent="0.25">
      <c r="A173" t="s">
        <v>451</v>
      </c>
      <c r="B173" t="s">
        <v>452</v>
      </c>
      <c r="C173" t="s">
        <v>506</v>
      </c>
      <c r="D173" t="s">
        <v>246</v>
      </c>
      <c r="E173" t="s">
        <v>242</v>
      </c>
      <c r="F173" t="s">
        <v>470</v>
      </c>
      <c r="H173" t="s">
        <v>242</v>
      </c>
      <c r="I173" t="s">
        <v>247</v>
      </c>
      <c r="J173">
        <v>3.4</v>
      </c>
      <c r="K173" t="s">
        <v>269</v>
      </c>
      <c r="L173">
        <v>0.9</v>
      </c>
      <c r="M173">
        <v>90</v>
      </c>
      <c r="N173" t="s">
        <v>477</v>
      </c>
    </row>
    <row r="174" spans="1:14" x14ac:dyDescent="0.25">
      <c r="A174" t="s">
        <v>451</v>
      </c>
      <c r="B174" t="s">
        <v>452</v>
      </c>
      <c r="C174" t="s">
        <v>506</v>
      </c>
      <c r="D174" t="s">
        <v>246</v>
      </c>
      <c r="E174" t="s">
        <v>242</v>
      </c>
      <c r="F174" t="s">
        <v>470</v>
      </c>
      <c r="H174" t="s">
        <v>242</v>
      </c>
      <c r="I174" t="s">
        <v>481</v>
      </c>
      <c r="J174">
        <v>820</v>
      </c>
      <c r="K174" t="s">
        <v>269</v>
      </c>
      <c r="L174">
        <v>300</v>
      </c>
      <c r="M174">
        <v>5000</v>
      </c>
      <c r="N174" t="s">
        <v>511</v>
      </c>
    </row>
    <row r="175" spans="1:14" x14ac:dyDescent="0.25">
      <c r="A175" t="s">
        <v>451</v>
      </c>
      <c r="B175" t="s">
        <v>452</v>
      </c>
      <c r="C175" t="s">
        <v>506</v>
      </c>
      <c r="D175" t="s">
        <v>246</v>
      </c>
      <c r="E175" t="s">
        <v>242</v>
      </c>
      <c r="F175" t="s">
        <v>470</v>
      </c>
      <c r="H175" t="s">
        <v>242</v>
      </c>
      <c r="I175" t="s">
        <v>244</v>
      </c>
      <c r="J175">
        <v>11.4</v>
      </c>
      <c r="K175" t="s">
        <v>269</v>
      </c>
      <c r="L175">
        <v>3</v>
      </c>
      <c r="M175">
        <v>300</v>
      </c>
      <c r="N175" t="s">
        <v>477</v>
      </c>
    </row>
    <row r="176" spans="1:14" x14ac:dyDescent="0.25">
      <c r="A176" t="s">
        <v>451</v>
      </c>
      <c r="B176" t="s">
        <v>452</v>
      </c>
      <c r="C176" t="s">
        <v>313</v>
      </c>
      <c r="D176" t="s">
        <v>246</v>
      </c>
      <c r="E176" t="s">
        <v>242</v>
      </c>
      <c r="F176" t="s">
        <v>509</v>
      </c>
      <c r="H176" t="s">
        <v>242</v>
      </c>
      <c r="I176" t="s">
        <v>243</v>
      </c>
      <c r="J176">
        <v>5.6</v>
      </c>
      <c r="K176" t="s">
        <v>267</v>
      </c>
      <c r="L176">
        <v>0.22</v>
      </c>
      <c r="M176">
        <v>8.69</v>
      </c>
      <c r="N176" t="s">
        <v>459</v>
      </c>
    </row>
    <row r="177" spans="1:14" x14ac:dyDescent="0.25">
      <c r="A177" t="s">
        <v>451</v>
      </c>
      <c r="B177" t="s">
        <v>452</v>
      </c>
      <c r="C177" t="s">
        <v>313</v>
      </c>
      <c r="D177" t="s">
        <v>246</v>
      </c>
      <c r="E177" t="s">
        <v>242</v>
      </c>
      <c r="F177" t="s">
        <v>509</v>
      </c>
      <c r="H177" t="s">
        <v>242</v>
      </c>
      <c r="I177" t="s">
        <v>248</v>
      </c>
      <c r="J177">
        <v>5</v>
      </c>
      <c r="K177" t="s">
        <v>269</v>
      </c>
      <c r="L177">
        <v>3</v>
      </c>
      <c r="M177">
        <v>7</v>
      </c>
      <c r="N177" t="s">
        <v>493</v>
      </c>
    </row>
    <row r="178" spans="1:14" x14ac:dyDescent="0.25">
      <c r="A178" t="s">
        <v>451</v>
      </c>
      <c r="B178" t="s">
        <v>452</v>
      </c>
      <c r="C178" t="s">
        <v>313</v>
      </c>
      <c r="D178" t="s">
        <v>246</v>
      </c>
      <c r="E178" t="s">
        <v>242</v>
      </c>
      <c r="F178" t="s">
        <v>509</v>
      </c>
      <c r="H178" t="s">
        <v>242</v>
      </c>
      <c r="I178" t="s">
        <v>273</v>
      </c>
      <c r="J178">
        <v>0.8</v>
      </c>
      <c r="K178" t="s">
        <v>269</v>
      </c>
      <c r="L178">
        <v>0.48</v>
      </c>
      <c r="M178">
        <v>1.28</v>
      </c>
      <c r="N178" t="s">
        <v>493</v>
      </c>
    </row>
    <row r="179" spans="1:14" x14ac:dyDescent="0.25">
      <c r="A179" t="s">
        <v>451</v>
      </c>
      <c r="B179" t="s">
        <v>452</v>
      </c>
      <c r="C179" t="s">
        <v>313</v>
      </c>
      <c r="D179" t="s">
        <v>246</v>
      </c>
      <c r="E179" t="s">
        <v>242</v>
      </c>
      <c r="F179" t="s">
        <v>509</v>
      </c>
      <c r="H179" t="s">
        <v>242</v>
      </c>
      <c r="I179" t="s">
        <v>275</v>
      </c>
      <c r="J179">
        <v>142</v>
      </c>
      <c r="K179" t="s">
        <v>269</v>
      </c>
      <c r="L179">
        <v>70</v>
      </c>
      <c r="M179">
        <v>300</v>
      </c>
      <c r="N179" t="s">
        <v>494</v>
      </c>
    </row>
    <row r="180" spans="1:14" x14ac:dyDescent="0.25">
      <c r="A180" t="s">
        <v>451</v>
      </c>
      <c r="B180" t="s">
        <v>452</v>
      </c>
      <c r="C180" t="s">
        <v>313</v>
      </c>
      <c r="D180" t="s">
        <v>246</v>
      </c>
      <c r="E180" t="s">
        <v>242</v>
      </c>
      <c r="F180" t="s">
        <v>509</v>
      </c>
      <c r="H180" t="s">
        <v>242</v>
      </c>
      <c r="I180" t="s">
        <v>245</v>
      </c>
      <c r="J180">
        <v>25.2</v>
      </c>
      <c r="K180" t="s">
        <v>269</v>
      </c>
      <c r="L180">
        <v>1.5</v>
      </c>
      <c r="M180">
        <v>150</v>
      </c>
      <c r="N180" t="s">
        <v>494</v>
      </c>
    </row>
    <row r="181" spans="1:14" x14ac:dyDescent="0.25">
      <c r="A181" t="s">
        <v>451</v>
      </c>
      <c r="B181" t="s">
        <v>452</v>
      </c>
      <c r="C181" t="s">
        <v>313</v>
      </c>
      <c r="D181" t="s">
        <v>246</v>
      </c>
      <c r="E181" t="s">
        <v>242</v>
      </c>
      <c r="F181" t="s">
        <v>509</v>
      </c>
      <c r="H181" t="s">
        <v>242</v>
      </c>
      <c r="I181" t="s">
        <v>247</v>
      </c>
      <c r="J181">
        <v>19.3</v>
      </c>
      <c r="K181" t="s">
        <v>269</v>
      </c>
      <c r="L181">
        <v>0.9</v>
      </c>
      <c r="M181">
        <v>90</v>
      </c>
      <c r="N181" t="s">
        <v>494</v>
      </c>
    </row>
    <row r="182" spans="1:14" x14ac:dyDescent="0.25">
      <c r="A182" t="s">
        <v>451</v>
      </c>
      <c r="B182" t="s">
        <v>452</v>
      </c>
      <c r="C182" t="s">
        <v>313</v>
      </c>
      <c r="D182" t="s">
        <v>246</v>
      </c>
      <c r="E182" t="s">
        <v>242</v>
      </c>
      <c r="F182" t="s">
        <v>509</v>
      </c>
      <c r="H182" t="s">
        <v>242</v>
      </c>
      <c r="I182" t="s">
        <v>481</v>
      </c>
      <c r="J182">
        <v>495</v>
      </c>
      <c r="K182" t="s">
        <v>269</v>
      </c>
      <c r="L182">
        <v>146</v>
      </c>
      <c r="M182">
        <v>1700</v>
      </c>
      <c r="N182" t="s">
        <v>459</v>
      </c>
    </row>
    <row r="183" spans="1:14" x14ac:dyDescent="0.25">
      <c r="A183" t="s">
        <v>451</v>
      </c>
      <c r="B183" t="s">
        <v>452</v>
      </c>
      <c r="C183" t="s">
        <v>313</v>
      </c>
      <c r="D183" t="s">
        <v>246</v>
      </c>
      <c r="E183" t="s">
        <v>242</v>
      </c>
      <c r="F183" t="s">
        <v>509</v>
      </c>
      <c r="H183" t="s">
        <v>242</v>
      </c>
      <c r="I183" t="s">
        <v>244</v>
      </c>
      <c r="J183">
        <v>35.4</v>
      </c>
      <c r="K183" t="s">
        <v>269</v>
      </c>
      <c r="L183">
        <v>2</v>
      </c>
      <c r="M183">
        <v>200</v>
      </c>
      <c r="N183" t="s">
        <v>494</v>
      </c>
    </row>
    <row r="184" spans="1:14" x14ac:dyDescent="0.25">
      <c r="A184" t="s">
        <v>451</v>
      </c>
      <c r="B184" t="s">
        <v>452</v>
      </c>
      <c r="C184" t="s">
        <v>293</v>
      </c>
      <c r="D184" t="s">
        <v>241</v>
      </c>
      <c r="E184" t="s">
        <v>491</v>
      </c>
      <c r="F184" t="s">
        <v>409</v>
      </c>
      <c r="H184" t="s">
        <v>242</v>
      </c>
      <c r="I184" t="s">
        <v>243</v>
      </c>
      <c r="J184">
        <v>2.5</v>
      </c>
      <c r="K184" t="s">
        <v>267</v>
      </c>
      <c r="L184">
        <v>1</v>
      </c>
      <c r="M184">
        <v>6.3</v>
      </c>
      <c r="N184" t="s">
        <v>459</v>
      </c>
    </row>
    <row r="185" spans="1:14" x14ac:dyDescent="0.25">
      <c r="A185" t="s">
        <v>451</v>
      </c>
      <c r="B185" t="s">
        <v>452</v>
      </c>
      <c r="C185" t="s">
        <v>293</v>
      </c>
      <c r="D185" t="s">
        <v>241</v>
      </c>
      <c r="E185" t="s">
        <v>491</v>
      </c>
      <c r="F185" t="s">
        <v>409</v>
      </c>
      <c r="H185" t="s">
        <v>242</v>
      </c>
      <c r="I185" t="s">
        <v>243</v>
      </c>
      <c r="J185">
        <v>2.5</v>
      </c>
      <c r="K185" t="s">
        <v>267</v>
      </c>
      <c r="L185">
        <v>1</v>
      </c>
      <c r="M185">
        <v>6.3</v>
      </c>
      <c r="N185" t="s">
        <v>459</v>
      </c>
    </row>
    <row r="186" spans="1:14" x14ac:dyDescent="0.25">
      <c r="A186" t="s">
        <v>451</v>
      </c>
      <c r="B186" t="s">
        <v>452</v>
      </c>
      <c r="C186" t="s">
        <v>293</v>
      </c>
      <c r="D186" t="s">
        <v>241</v>
      </c>
      <c r="E186" t="s">
        <v>491</v>
      </c>
      <c r="F186" t="s">
        <v>409</v>
      </c>
      <c r="H186" t="s">
        <v>242</v>
      </c>
      <c r="I186" t="s">
        <v>476</v>
      </c>
      <c r="J186">
        <v>0.56000000000000005</v>
      </c>
      <c r="K186" t="s">
        <v>471</v>
      </c>
      <c r="L186">
        <v>0.19</v>
      </c>
      <c r="M186">
        <v>0.56000000000000005</v>
      </c>
      <c r="N186" t="s">
        <v>502</v>
      </c>
    </row>
    <row r="187" spans="1:14" x14ac:dyDescent="0.25">
      <c r="A187" t="s">
        <v>451</v>
      </c>
      <c r="B187" t="s">
        <v>452</v>
      </c>
      <c r="C187" t="s">
        <v>293</v>
      </c>
      <c r="D187" t="s">
        <v>241</v>
      </c>
      <c r="E187" t="s">
        <v>491</v>
      </c>
      <c r="F187" t="s">
        <v>409</v>
      </c>
      <c r="H187" t="s">
        <v>242</v>
      </c>
      <c r="I187" t="s">
        <v>476</v>
      </c>
      <c r="J187">
        <v>0.56000000000000005</v>
      </c>
      <c r="K187" t="s">
        <v>471</v>
      </c>
      <c r="L187">
        <v>0.19</v>
      </c>
      <c r="M187">
        <v>0.56000000000000005</v>
      </c>
      <c r="N187" t="s">
        <v>502</v>
      </c>
    </row>
    <row r="188" spans="1:14" x14ac:dyDescent="0.25">
      <c r="A188" t="s">
        <v>451</v>
      </c>
      <c r="B188" t="s">
        <v>452</v>
      </c>
      <c r="C188" t="s">
        <v>293</v>
      </c>
      <c r="D188" t="s">
        <v>241</v>
      </c>
      <c r="E188" t="s">
        <v>491</v>
      </c>
      <c r="F188" t="s">
        <v>409</v>
      </c>
      <c r="H188" t="s">
        <v>242</v>
      </c>
      <c r="I188" t="s">
        <v>462</v>
      </c>
      <c r="J188">
        <v>0.84</v>
      </c>
      <c r="K188" t="s">
        <v>471</v>
      </c>
      <c r="L188">
        <v>0.28000000000000003</v>
      </c>
      <c r="M188">
        <v>0.84</v>
      </c>
      <c r="N188" t="s">
        <v>502</v>
      </c>
    </row>
    <row r="189" spans="1:14" x14ac:dyDescent="0.25">
      <c r="A189" t="s">
        <v>451</v>
      </c>
      <c r="B189" t="s">
        <v>452</v>
      </c>
      <c r="C189" t="s">
        <v>293</v>
      </c>
      <c r="D189" t="s">
        <v>241</v>
      </c>
      <c r="E189" t="s">
        <v>491</v>
      </c>
      <c r="F189" t="s">
        <v>409</v>
      </c>
      <c r="H189" t="s">
        <v>242</v>
      </c>
      <c r="I189" t="s">
        <v>462</v>
      </c>
      <c r="J189">
        <v>0.84</v>
      </c>
      <c r="K189" t="s">
        <v>471</v>
      </c>
      <c r="L189">
        <v>0.28000000000000003</v>
      </c>
      <c r="M189">
        <v>0.84</v>
      </c>
      <c r="N189" t="s">
        <v>502</v>
      </c>
    </row>
    <row r="190" spans="1:14" x14ac:dyDescent="0.25">
      <c r="A190" t="s">
        <v>451</v>
      </c>
      <c r="B190" t="s">
        <v>452</v>
      </c>
      <c r="C190" t="s">
        <v>293</v>
      </c>
      <c r="D190" t="s">
        <v>241</v>
      </c>
      <c r="E190" t="s">
        <v>491</v>
      </c>
      <c r="F190" t="s">
        <v>409</v>
      </c>
      <c r="H190" t="s">
        <v>242</v>
      </c>
      <c r="I190" t="s">
        <v>504</v>
      </c>
      <c r="J190">
        <v>0.84</v>
      </c>
      <c r="K190" t="s">
        <v>471</v>
      </c>
      <c r="L190">
        <v>0.28000000000000003</v>
      </c>
      <c r="M190">
        <v>0.84</v>
      </c>
      <c r="N190" t="s">
        <v>502</v>
      </c>
    </row>
    <row r="191" spans="1:14" x14ac:dyDescent="0.25">
      <c r="A191" t="s">
        <v>451</v>
      </c>
      <c r="B191" t="s">
        <v>452</v>
      </c>
      <c r="C191" t="s">
        <v>293</v>
      </c>
      <c r="D191" t="s">
        <v>241</v>
      </c>
      <c r="E191" t="s">
        <v>491</v>
      </c>
      <c r="F191" t="s">
        <v>409</v>
      </c>
      <c r="H191" t="s">
        <v>242</v>
      </c>
      <c r="I191" t="s">
        <v>504</v>
      </c>
      <c r="J191">
        <v>0.84</v>
      </c>
      <c r="K191" t="s">
        <v>471</v>
      </c>
      <c r="L191">
        <v>0.28000000000000003</v>
      </c>
      <c r="M191">
        <v>0.84</v>
      </c>
      <c r="N191" t="s">
        <v>502</v>
      </c>
    </row>
    <row r="192" spans="1:14" x14ac:dyDescent="0.25">
      <c r="A192" t="s">
        <v>451</v>
      </c>
      <c r="B192" t="s">
        <v>452</v>
      </c>
      <c r="C192" t="s">
        <v>293</v>
      </c>
      <c r="D192" t="s">
        <v>241</v>
      </c>
      <c r="E192" t="s">
        <v>491</v>
      </c>
      <c r="F192" t="s">
        <v>409</v>
      </c>
      <c r="H192" t="s">
        <v>242</v>
      </c>
      <c r="I192" t="s">
        <v>248</v>
      </c>
      <c r="J192">
        <v>39</v>
      </c>
      <c r="K192" t="s">
        <v>269</v>
      </c>
      <c r="L192">
        <v>20</v>
      </c>
      <c r="M192">
        <v>60</v>
      </c>
      <c r="N192" t="s">
        <v>486</v>
      </c>
    </row>
    <row r="193" spans="1:14" x14ac:dyDescent="0.25">
      <c r="A193" t="s">
        <v>451</v>
      </c>
      <c r="B193" t="s">
        <v>452</v>
      </c>
      <c r="C193" t="s">
        <v>293</v>
      </c>
      <c r="D193" t="s">
        <v>241</v>
      </c>
      <c r="E193" t="s">
        <v>491</v>
      </c>
      <c r="F193" t="s">
        <v>409</v>
      </c>
      <c r="H193" t="s">
        <v>242</v>
      </c>
      <c r="I193" t="s">
        <v>248</v>
      </c>
      <c r="J193">
        <v>39</v>
      </c>
      <c r="K193" t="s">
        <v>269</v>
      </c>
      <c r="L193">
        <v>20</v>
      </c>
      <c r="M193">
        <v>60</v>
      </c>
      <c r="N193" t="s">
        <v>486</v>
      </c>
    </row>
    <row r="194" spans="1:14" x14ac:dyDescent="0.25">
      <c r="A194" t="s">
        <v>451</v>
      </c>
      <c r="B194" t="s">
        <v>452</v>
      </c>
      <c r="C194" t="s">
        <v>293</v>
      </c>
      <c r="D194" t="s">
        <v>241</v>
      </c>
      <c r="E194" t="s">
        <v>491</v>
      </c>
      <c r="F194" t="s">
        <v>409</v>
      </c>
      <c r="H194" t="s">
        <v>242</v>
      </c>
      <c r="I194" t="s">
        <v>273</v>
      </c>
      <c r="J194">
        <v>2.6</v>
      </c>
      <c r="K194" t="s">
        <v>269</v>
      </c>
      <c r="L194">
        <v>0.65</v>
      </c>
      <c r="M194">
        <v>10.4</v>
      </c>
      <c r="N194" t="s">
        <v>486</v>
      </c>
    </row>
    <row r="195" spans="1:14" x14ac:dyDescent="0.25">
      <c r="A195" t="s">
        <v>451</v>
      </c>
      <c r="B195" t="s">
        <v>452</v>
      </c>
      <c r="C195" t="s">
        <v>293</v>
      </c>
      <c r="D195" t="s">
        <v>241</v>
      </c>
      <c r="E195" t="s">
        <v>491</v>
      </c>
      <c r="F195" t="s">
        <v>409</v>
      </c>
      <c r="H195" t="s">
        <v>242</v>
      </c>
      <c r="I195" t="s">
        <v>273</v>
      </c>
      <c r="J195">
        <v>2.6</v>
      </c>
      <c r="K195" t="s">
        <v>269</v>
      </c>
      <c r="L195">
        <v>0.65</v>
      </c>
      <c r="M195">
        <v>10.4</v>
      </c>
      <c r="N195" t="s">
        <v>486</v>
      </c>
    </row>
    <row r="196" spans="1:14" x14ac:dyDescent="0.25">
      <c r="A196" t="s">
        <v>451</v>
      </c>
      <c r="B196" t="s">
        <v>452</v>
      </c>
      <c r="C196" t="s">
        <v>293</v>
      </c>
      <c r="D196" t="s">
        <v>241</v>
      </c>
      <c r="E196" t="s">
        <v>491</v>
      </c>
      <c r="F196" t="s">
        <v>409</v>
      </c>
      <c r="H196" t="s">
        <v>242</v>
      </c>
      <c r="I196" t="s">
        <v>275</v>
      </c>
      <c r="J196">
        <v>89</v>
      </c>
      <c r="K196" t="s">
        <v>269</v>
      </c>
      <c r="L196">
        <v>15</v>
      </c>
      <c r="M196">
        <v>185</v>
      </c>
      <c r="N196" t="s">
        <v>486</v>
      </c>
    </row>
    <row r="197" spans="1:14" x14ac:dyDescent="0.25">
      <c r="A197" t="s">
        <v>451</v>
      </c>
      <c r="B197" t="s">
        <v>452</v>
      </c>
      <c r="C197" t="s">
        <v>293</v>
      </c>
      <c r="D197" t="s">
        <v>241</v>
      </c>
      <c r="E197" t="s">
        <v>491</v>
      </c>
      <c r="F197" t="s">
        <v>409</v>
      </c>
      <c r="H197" t="s">
        <v>242</v>
      </c>
      <c r="I197" t="s">
        <v>275</v>
      </c>
      <c r="J197">
        <v>89</v>
      </c>
      <c r="K197" t="s">
        <v>269</v>
      </c>
      <c r="L197">
        <v>15</v>
      </c>
      <c r="M197">
        <v>185</v>
      </c>
      <c r="N197" t="s">
        <v>486</v>
      </c>
    </row>
    <row r="198" spans="1:14" x14ac:dyDescent="0.25">
      <c r="A198" t="s">
        <v>451</v>
      </c>
      <c r="B198" t="s">
        <v>452</v>
      </c>
      <c r="C198" t="s">
        <v>293</v>
      </c>
      <c r="D198" t="s">
        <v>241</v>
      </c>
      <c r="E198" t="s">
        <v>491</v>
      </c>
      <c r="F198" t="s">
        <v>409</v>
      </c>
      <c r="H198" t="s">
        <v>242</v>
      </c>
      <c r="I198" t="s">
        <v>245</v>
      </c>
      <c r="J198">
        <v>0.89</v>
      </c>
      <c r="K198" t="s">
        <v>269</v>
      </c>
      <c r="L198">
        <v>0.44500000000000001</v>
      </c>
      <c r="M198">
        <v>1.34</v>
      </c>
      <c r="N198" t="s">
        <v>486</v>
      </c>
    </row>
    <row r="199" spans="1:14" x14ac:dyDescent="0.25">
      <c r="A199" t="s">
        <v>451</v>
      </c>
      <c r="B199" t="s">
        <v>452</v>
      </c>
      <c r="C199" t="s">
        <v>293</v>
      </c>
      <c r="D199" t="s">
        <v>241</v>
      </c>
      <c r="E199" t="s">
        <v>491</v>
      </c>
      <c r="F199" t="s">
        <v>409</v>
      </c>
      <c r="H199" t="s">
        <v>242</v>
      </c>
      <c r="I199" t="s">
        <v>245</v>
      </c>
      <c r="J199">
        <v>0.89</v>
      </c>
      <c r="K199" t="s">
        <v>269</v>
      </c>
      <c r="L199">
        <v>0.44500000000000001</v>
      </c>
      <c r="M199">
        <v>1.34</v>
      </c>
      <c r="N199" t="s">
        <v>486</v>
      </c>
    </row>
    <row r="200" spans="1:14" x14ac:dyDescent="0.25">
      <c r="A200" t="s">
        <v>451</v>
      </c>
      <c r="B200" t="s">
        <v>452</v>
      </c>
      <c r="C200" t="s">
        <v>293</v>
      </c>
      <c r="D200" t="s">
        <v>241</v>
      </c>
      <c r="E200" t="s">
        <v>491</v>
      </c>
      <c r="F200" t="s">
        <v>409</v>
      </c>
      <c r="H200" t="s">
        <v>242</v>
      </c>
      <c r="I200" t="s">
        <v>247</v>
      </c>
      <c r="J200">
        <v>0.89</v>
      </c>
      <c r="K200" t="s">
        <v>269</v>
      </c>
      <c r="L200">
        <v>0.44500000000000001</v>
      </c>
      <c r="M200">
        <v>1.34</v>
      </c>
      <c r="N200" t="s">
        <v>486</v>
      </c>
    </row>
    <row r="201" spans="1:14" x14ac:dyDescent="0.25">
      <c r="A201" t="s">
        <v>451</v>
      </c>
      <c r="B201" t="s">
        <v>452</v>
      </c>
      <c r="C201" t="s">
        <v>293</v>
      </c>
      <c r="D201" t="s">
        <v>241</v>
      </c>
      <c r="E201" t="s">
        <v>491</v>
      </c>
      <c r="F201" t="s">
        <v>409</v>
      </c>
      <c r="H201" t="s">
        <v>242</v>
      </c>
      <c r="I201" t="s">
        <v>247</v>
      </c>
      <c r="J201">
        <v>0.89</v>
      </c>
      <c r="K201" t="s">
        <v>269</v>
      </c>
      <c r="L201">
        <v>0.44500000000000001</v>
      </c>
      <c r="M201">
        <v>1.34</v>
      </c>
      <c r="N201" t="s">
        <v>486</v>
      </c>
    </row>
    <row r="202" spans="1:14" x14ac:dyDescent="0.25">
      <c r="A202" t="s">
        <v>451</v>
      </c>
      <c r="B202" t="s">
        <v>452</v>
      </c>
      <c r="C202" t="s">
        <v>293</v>
      </c>
      <c r="D202" t="s">
        <v>241</v>
      </c>
      <c r="E202" t="s">
        <v>491</v>
      </c>
      <c r="F202" t="s">
        <v>409</v>
      </c>
      <c r="H202" t="s">
        <v>242</v>
      </c>
      <c r="I202" t="s">
        <v>481</v>
      </c>
      <c r="J202">
        <v>0.28100000000000003</v>
      </c>
      <c r="K202" t="s">
        <v>269</v>
      </c>
      <c r="L202">
        <v>0.16900000000000001</v>
      </c>
      <c r="M202">
        <v>0.39300000000000002</v>
      </c>
      <c r="N202" t="s">
        <v>486</v>
      </c>
    </row>
    <row r="203" spans="1:14" x14ac:dyDescent="0.25">
      <c r="A203" t="s">
        <v>451</v>
      </c>
      <c r="B203" t="s">
        <v>452</v>
      </c>
      <c r="C203" t="s">
        <v>293</v>
      </c>
      <c r="D203" t="s">
        <v>241</v>
      </c>
      <c r="E203" t="s">
        <v>491</v>
      </c>
      <c r="F203" t="s">
        <v>409</v>
      </c>
      <c r="H203" t="s">
        <v>242</v>
      </c>
      <c r="I203" t="s">
        <v>481</v>
      </c>
      <c r="J203">
        <v>0.28100000000000003</v>
      </c>
      <c r="K203" t="s">
        <v>269</v>
      </c>
      <c r="L203">
        <v>0.16900000000000001</v>
      </c>
      <c r="M203">
        <v>0.39300000000000002</v>
      </c>
      <c r="N203" t="s">
        <v>486</v>
      </c>
    </row>
    <row r="204" spans="1:14" x14ac:dyDescent="0.25">
      <c r="A204" t="s">
        <v>451</v>
      </c>
      <c r="B204" t="s">
        <v>452</v>
      </c>
      <c r="C204" t="s">
        <v>293</v>
      </c>
      <c r="D204" t="s">
        <v>241</v>
      </c>
      <c r="E204" t="s">
        <v>491</v>
      </c>
      <c r="F204" t="s">
        <v>409</v>
      </c>
      <c r="H204" t="s">
        <v>242</v>
      </c>
      <c r="I204" t="s">
        <v>244</v>
      </c>
      <c r="J204">
        <v>0.89</v>
      </c>
      <c r="K204" t="s">
        <v>269</v>
      </c>
      <c r="L204">
        <v>0.44500000000000001</v>
      </c>
      <c r="M204">
        <v>1.34</v>
      </c>
      <c r="N204" t="s">
        <v>486</v>
      </c>
    </row>
    <row r="205" spans="1:14" x14ac:dyDescent="0.25">
      <c r="A205" t="s">
        <v>451</v>
      </c>
      <c r="B205" t="s">
        <v>452</v>
      </c>
      <c r="C205" t="s">
        <v>293</v>
      </c>
      <c r="D205" t="s">
        <v>241</v>
      </c>
      <c r="E205" t="s">
        <v>491</v>
      </c>
      <c r="F205" t="s">
        <v>409</v>
      </c>
      <c r="H205" t="s">
        <v>242</v>
      </c>
      <c r="I205" t="s">
        <v>244</v>
      </c>
      <c r="J205">
        <v>0.89</v>
      </c>
      <c r="K205" t="s">
        <v>269</v>
      </c>
      <c r="L205">
        <v>0.44500000000000001</v>
      </c>
      <c r="M205">
        <v>1.34</v>
      </c>
      <c r="N205" t="s">
        <v>486</v>
      </c>
    </row>
    <row r="206" spans="1:14" x14ac:dyDescent="0.25">
      <c r="A206" t="s">
        <v>451</v>
      </c>
      <c r="B206" t="s">
        <v>452</v>
      </c>
      <c r="C206" t="s">
        <v>465</v>
      </c>
      <c r="D206" t="s">
        <v>241</v>
      </c>
      <c r="E206" t="s">
        <v>466</v>
      </c>
      <c r="F206" t="s">
        <v>467</v>
      </c>
      <c r="H206" t="s">
        <v>242</v>
      </c>
      <c r="I206" t="s">
        <v>243</v>
      </c>
      <c r="J206">
        <v>2.5</v>
      </c>
      <c r="K206" t="s">
        <v>267</v>
      </c>
      <c r="L206">
        <v>1</v>
      </c>
      <c r="M206">
        <v>6.3</v>
      </c>
      <c r="N206" t="s">
        <v>459</v>
      </c>
    </row>
    <row r="207" spans="1:14" x14ac:dyDescent="0.25">
      <c r="A207" t="s">
        <v>451</v>
      </c>
      <c r="B207" t="s">
        <v>452</v>
      </c>
      <c r="C207" t="s">
        <v>465</v>
      </c>
      <c r="D207" t="s">
        <v>241</v>
      </c>
      <c r="E207" t="s">
        <v>466</v>
      </c>
      <c r="F207" t="s">
        <v>467</v>
      </c>
      <c r="H207" t="s">
        <v>242</v>
      </c>
      <c r="I207" t="s">
        <v>476</v>
      </c>
      <c r="J207">
        <v>1.2</v>
      </c>
      <c r="K207" t="s">
        <v>471</v>
      </c>
      <c r="L207">
        <v>0.24</v>
      </c>
      <c r="M207">
        <v>6</v>
      </c>
      <c r="N207" t="s">
        <v>475</v>
      </c>
    </row>
    <row r="208" spans="1:14" x14ac:dyDescent="0.25">
      <c r="A208" t="s">
        <v>451</v>
      </c>
      <c r="B208" t="s">
        <v>452</v>
      </c>
      <c r="C208" t="s">
        <v>465</v>
      </c>
      <c r="D208" t="s">
        <v>241</v>
      </c>
      <c r="E208" t="s">
        <v>466</v>
      </c>
      <c r="F208" t="s">
        <v>467</v>
      </c>
      <c r="H208" t="s">
        <v>242</v>
      </c>
      <c r="I208" t="s">
        <v>462</v>
      </c>
      <c r="J208">
        <v>9</v>
      </c>
      <c r="K208" t="s">
        <v>471</v>
      </c>
      <c r="L208">
        <v>1.8</v>
      </c>
      <c r="M208">
        <v>45</v>
      </c>
      <c r="N208" t="s">
        <v>475</v>
      </c>
    </row>
    <row r="209" spans="1:14" x14ac:dyDescent="0.25">
      <c r="A209" t="s">
        <v>451</v>
      </c>
      <c r="B209" t="s">
        <v>452</v>
      </c>
      <c r="C209" t="s">
        <v>465</v>
      </c>
      <c r="D209" t="s">
        <v>241</v>
      </c>
      <c r="E209" t="s">
        <v>466</v>
      </c>
      <c r="F209" t="s">
        <v>467</v>
      </c>
      <c r="H209" t="s">
        <v>242</v>
      </c>
      <c r="I209" t="s">
        <v>504</v>
      </c>
      <c r="J209">
        <v>1.7</v>
      </c>
      <c r="K209" t="s">
        <v>471</v>
      </c>
      <c r="L209">
        <v>0.34</v>
      </c>
      <c r="M209">
        <v>8.5</v>
      </c>
      <c r="N209" t="s">
        <v>475</v>
      </c>
    </row>
    <row r="210" spans="1:14" x14ac:dyDescent="0.25">
      <c r="A210" t="s">
        <v>451</v>
      </c>
      <c r="B210" t="s">
        <v>452</v>
      </c>
      <c r="C210" t="s">
        <v>465</v>
      </c>
      <c r="D210" t="s">
        <v>241</v>
      </c>
      <c r="E210" t="s">
        <v>466</v>
      </c>
      <c r="F210" t="s">
        <v>467</v>
      </c>
      <c r="H210" t="s">
        <v>242</v>
      </c>
      <c r="I210" t="s">
        <v>248</v>
      </c>
      <c r="J210">
        <v>56</v>
      </c>
      <c r="K210" t="s">
        <v>269</v>
      </c>
      <c r="L210">
        <v>20</v>
      </c>
      <c r="M210">
        <v>135</v>
      </c>
      <c r="N210" t="s">
        <v>475</v>
      </c>
    </row>
    <row r="211" spans="1:14" x14ac:dyDescent="0.25">
      <c r="A211" t="s">
        <v>451</v>
      </c>
      <c r="B211" t="s">
        <v>452</v>
      </c>
      <c r="C211" t="s">
        <v>465</v>
      </c>
      <c r="D211" t="s">
        <v>241</v>
      </c>
      <c r="E211" t="s">
        <v>466</v>
      </c>
      <c r="F211" t="s">
        <v>467</v>
      </c>
      <c r="H211" t="s">
        <v>242</v>
      </c>
      <c r="I211" t="s">
        <v>273</v>
      </c>
      <c r="J211">
        <v>89</v>
      </c>
      <c r="K211" t="s">
        <v>269</v>
      </c>
      <c r="L211">
        <v>45</v>
      </c>
      <c r="M211">
        <v>135</v>
      </c>
      <c r="N211" t="s">
        <v>475</v>
      </c>
    </row>
    <row r="212" spans="1:14" x14ac:dyDescent="0.25">
      <c r="A212" t="s">
        <v>451</v>
      </c>
      <c r="B212" t="s">
        <v>452</v>
      </c>
      <c r="C212" t="s">
        <v>465</v>
      </c>
      <c r="D212" t="s">
        <v>241</v>
      </c>
      <c r="E212" t="s">
        <v>466</v>
      </c>
      <c r="F212" t="s">
        <v>467</v>
      </c>
      <c r="H212" t="s">
        <v>242</v>
      </c>
      <c r="I212" t="s">
        <v>275</v>
      </c>
      <c r="J212">
        <v>135</v>
      </c>
      <c r="K212" t="s">
        <v>269</v>
      </c>
      <c r="L212">
        <v>65</v>
      </c>
      <c r="M212">
        <v>200</v>
      </c>
      <c r="N212" t="s">
        <v>475</v>
      </c>
    </row>
    <row r="213" spans="1:14" x14ac:dyDescent="0.25">
      <c r="A213" t="s">
        <v>451</v>
      </c>
      <c r="B213" t="s">
        <v>452</v>
      </c>
      <c r="C213" t="s">
        <v>465</v>
      </c>
      <c r="D213" t="s">
        <v>241</v>
      </c>
      <c r="E213" t="s">
        <v>466</v>
      </c>
      <c r="F213" t="s">
        <v>467</v>
      </c>
      <c r="H213" t="s">
        <v>242</v>
      </c>
      <c r="I213" t="s">
        <v>245</v>
      </c>
      <c r="J213">
        <v>2</v>
      </c>
      <c r="K213" t="s">
        <v>269</v>
      </c>
      <c r="L213">
        <v>1</v>
      </c>
      <c r="M213">
        <v>3</v>
      </c>
      <c r="N213" t="s">
        <v>457</v>
      </c>
    </row>
    <row r="214" spans="1:14" x14ac:dyDescent="0.25">
      <c r="A214" t="s">
        <v>451</v>
      </c>
      <c r="B214" t="s">
        <v>452</v>
      </c>
      <c r="C214" t="s">
        <v>465</v>
      </c>
      <c r="D214" t="s">
        <v>241</v>
      </c>
      <c r="E214" t="s">
        <v>466</v>
      </c>
      <c r="F214" t="s">
        <v>467</v>
      </c>
      <c r="H214" t="s">
        <v>242</v>
      </c>
      <c r="I214" t="s">
        <v>247</v>
      </c>
      <c r="J214">
        <v>2</v>
      </c>
      <c r="K214" t="s">
        <v>269</v>
      </c>
      <c r="L214">
        <v>1</v>
      </c>
      <c r="M214">
        <v>3</v>
      </c>
      <c r="N214" t="s">
        <v>457</v>
      </c>
    </row>
    <row r="215" spans="1:14" x14ac:dyDescent="0.25">
      <c r="A215" t="s">
        <v>451</v>
      </c>
      <c r="B215" t="s">
        <v>452</v>
      </c>
      <c r="C215" t="s">
        <v>465</v>
      </c>
      <c r="D215" t="s">
        <v>241</v>
      </c>
      <c r="E215" t="s">
        <v>466</v>
      </c>
      <c r="F215" t="s">
        <v>467</v>
      </c>
      <c r="H215" t="s">
        <v>242</v>
      </c>
      <c r="I215" t="s">
        <v>481</v>
      </c>
      <c r="J215">
        <v>0.28100000000000003</v>
      </c>
      <c r="K215" t="s">
        <v>269</v>
      </c>
      <c r="L215">
        <v>0.16900000000000001</v>
      </c>
      <c r="M215">
        <v>0.39300000000000002</v>
      </c>
      <c r="N215" t="s">
        <v>486</v>
      </c>
    </row>
    <row r="216" spans="1:14" x14ac:dyDescent="0.25">
      <c r="A216" t="s">
        <v>451</v>
      </c>
      <c r="B216" t="s">
        <v>452</v>
      </c>
      <c r="C216" t="s">
        <v>465</v>
      </c>
      <c r="D216" t="s">
        <v>241</v>
      </c>
      <c r="E216" t="s">
        <v>466</v>
      </c>
      <c r="F216" t="s">
        <v>467</v>
      </c>
      <c r="H216" t="s">
        <v>242</v>
      </c>
      <c r="I216" t="s">
        <v>244</v>
      </c>
      <c r="J216">
        <v>2</v>
      </c>
      <c r="K216" t="s">
        <v>269</v>
      </c>
      <c r="L216">
        <v>1</v>
      </c>
      <c r="M216">
        <v>3</v>
      </c>
      <c r="N216" t="s">
        <v>457</v>
      </c>
    </row>
    <row r="217" spans="1:14" x14ac:dyDescent="0.25">
      <c r="A217" t="s">
        <v>451</v>
      </c>
      <c r="B217" t="s">
        <v>452</v>
      </c>
      <c r="C217" t="s">
        <v>490</v>
      </c>
      <c r="D217" t="s">
        <v>241</v>
      </c>
      <c r="E217" t="s">
        <v>491</v>
      </c>
      <c r="F217" t="s">
        <v>492</v>
      </c>
      <c r="H217" t="s">
        <v>242</v>
      </c>
      <c r="I217" t="s">
        <v>243</v>
      </c>
      <c r="J217">
        <v>5.6</v>
      </c>
      <c r="K217" t="s">
        <v>267</v>
      </c>
      <c r="L217">
        <v>0.22</v>
      </c>
      <c r="M217">
        <v>8.69</v>
      </c>
      <c r="N217" t="s">
        <v>459</v>
      </c>
    </row>
    <row r="218" spans="1:14" x14ac:dyDescent="0.25">
      <c r="A218" t="s">
        <v>451</v>
      </c>
      <c r="B218" t="s">
        <v>452</v>
      </c>
      <c r="C218" t="s">
        <v>490</v>
      </c>
      <c r="D218" t="s">
        <v>241</v>
      </c>
      <c r="E218" t="s">
        <v>491</v>
      </c>
      <c r="F218" t="s">
        <v>492</v>
      </c>
      <c r="H218" t="s">
        <v>242</v>
      </c>
      <c r="I218" t="s">
        <v>243</v>
      </c>
      <c r="J218">
        <v>5.6</v>
      </c>
      <c r="K218" t="s">
        <v>267</v>
      </c>
      <c r="L218">
        <v>0.22</v>
      </c>
      <c r="M218">
        <v>8.69</v>
      </c>
      <c r="N218" t="s">
        <v>459</v>
      </c>
    </row>
    <row r="219" spans="1:14" x14ac:dyDescent="0.25">
      <c r="A219" t="s">
        <v>451</v>
      </c>
      <c r="B219" t="s">
        <v>452</v>
      </c>
      <c r="C219" t="s">
        <v>490</v>
      </c>
      <c r="D219" t="s">
        <v>241</v>
      </c>
      <c r="E219" t="s">
        <v>491</v>
      </c>
      <c r="F219" t="s">
        <v>492</v>
      </c>
      <c r="H219" t="s">
        <v>242</v>
      </c>
      <c r="I219" t="s">
        <v>248</v>
      </c>
      <c r="J219">
        <v>15.1</v>
      </c>
      <c r="K219" t="s">
        <v>269</v>
      </c>
      <c r="L219">
        <v>9.06</v>
      </c>
      <c r="M219">
        <v>21.1</v>
      </c>
      <c r="N219" t="s">
        <v>493</v>
      </c>
    </row>
    <row r="220" spans="1:14" x14ac:dyDescent="0.25">
      <c r="A220" t="s">
        <v>451</v>
      </c>
      <c r="B220" t="s">
        <v>452</v>
      </c>
      <c r="C220" t="s">
        <v>490</v>
      </c>
      <c r="D220" t="s">
        <v>241</v>
      </c>
      <c r="E220" t="s">
        <v>491</v>
      </c>
      <c r="F220" t="s">
        <v>492</v>
      </c>
      <c r="H220" t="s">
        <v>242</v>
      </c>
      <c r="I220" t="s">
        <v>248</v>
      </c>
      <c r="J220">
        <v>15.1</v>
      </c>
      <c r="K220" t="s">
        <v>269</v>
      </c>
      <c r="L220">
        <v>9.06</v>
      </c>
      <c r="M220">
        <v>21.1</v>
      </c>
      <c r="N220" t="s">
        <v>493</v>
      </c>
    </row>
    <row r="221" spans="1:14" x14ac:dyDescent="0.25">
      <c r="A221" t="s">
        <v>451</v>
      </c>
      <c r="B221" t="s">
        <v>452</v>
      </c>
      <c r="C221" t="s">
        <v>490</v>
      </c>
      <c r="D221" t="s">
        <v>241</v>
      </c>
      <c r="E221" t="s">
        <v>491</v>
      </c>
      <c r="F221" t="s">
        <v>492</v>
      </c>
      <c r="H221" t="s">
        <v>242</v>
      </c>
      <c r="I221" t="s">
        <v>273</v>
      </c>
      <c r="J221">
        <v>2.2999999999999998</v>
      </c>
      <c r="K221" t="s">
        <v>269</v>
      </c>
      <c r="L221">
        <v>1.4</v>
      </c>
      <c r="M221">
        <v>3.2</v>
      </c>
      <c r="N221" t="s">
        <v>493</v>
      </c>
    </row>
    <row r="222" spans="1:14" x14ac:dyDescent="0.25">
      <c r="A222" t="s">
        <v>451</v>
      </c>
      <c r="B222" t="s">
        <v>452</v>
      </c>
      <c r="C222" t="s">
        <v>490</v>
      </c>
      <c r="D222" t="s">
        <v>241</v>
      </c>
      <c r="E222" t="s">
        <v>491</v>
      </c>
      <c r="F222" t="s">
        <v>492</v>
      </c>
      <c r="H222" t="s">
        <v>242</v>
      </c>
      <c r="I222" t="s">
        <v>273</v>
      </c>
      <c r="J222">
        <v>2.2999999999999998</v>
      </c>
      <c r="K222" t="s">
        <v>269</v>
      </c>
      <c r="L222">
        <v>1.4</v>
      </c>
      <c r="M222">
        <v>3.2</v>
      </c>
      <c r="N222" t="s">
        <v>493</v>
      </c>
    </row>
    <row r="223" spans="1:14" x14ac:dyDescent="0.25">
      <c r="A223" t="s">
        <v>451</v>
      </c>
      <c r="B223" t="s">
        <v>452</v>
      </c>
      <c r="C223" t="s">
        <v>490</v>
      </c>
      <c r="D223" t="s">
        <v>241</v>
      </c>
      <c r="E223" t="s">
        <v>491</v>
      </c>
      <c r="F223" t="s">
        <v>492</v>
      </c>
      <c r="H223" t="s">
        <v>242</v>
      </c>
      <c r="I223" t="s">
        <v>275</v>
      </c>
      <c r="J223">
        <v>142</v>
      </c>
      <c r="K223" t="s">
        <v>269</v>
      </c>
      <c r="L223">
        <v>70</v>
      </c>
      <c r="M223">
        <v>300</v>
      </c>
      <c r="N223" t="s">
        <v>494</v>
      </c>
    </row>
    <row r="224" spans="1:14" x14ac:dyDescent="0.25">
      <c r="A224" t="s">
        <v>451</v>
      </c>
      <c r="B224" t="s">
        <v>452</v>
      </c>
      <c r="C224" t="s">
        <v>490</v>
      </c>
      <c r="D224" t="s">
        <v>241</v>
      </c>
      <c r="E224" t="s">
        <v>491</v>
      </c>
      <c r="F224" t="s">
        <v>492</v>
      </c>
      <c r="H224" t="s">
        <v>242</v>
      </c>
      <c r="I224" t="s">
        <v>275</v>
      </c>
      <c r="J224">
        <v>142</v>
      </c>
      <c r="K224" t="s">
        <v>269</v>
      </c>
      <c r="L224">
        <v>70</v>
      </c>
      <c r="M224">
        <v>300</v>
      </c>
      <c r="N224" t="s">
        <v>494</v>
      </c>
    </row>
    <row r="225" spans="1:14" x14ac:dyDescent="0.25">
      <c r="A225" t="s">
        <v>451</v>
      </c>
      <c r="B225" t="s">
        <v>452</v>
      </c>
      <c r="C225" t="s">
        <v>490</v>
      </c>
      <c r="D225" t="s">
        <v>241</v>
      </c>
      <c r="E225" t="s">
        <v>491</v>
      </c>
      <c r="F225" t="s">
        <v>492</v>
      </c>
      <c r="H225" t="s">
        <v>242</v>
      </c>
      <c r="I225" t="s">
        <v>245</v>
      </c>
      <c r="J225">
        <v>25.2</v>
      </c>
      <c r="K225" t="s">
        <v>269</v>
      </c>
      <c r="L225">
        <v>1.5</v>
      </c>
      <c r="M225">
        <v>150</v>
      </c>
      <c r="N225" t="s">
        <v>494</v>
      </c>
    </row>
    <row r="226" spans="1:14" x14ac:dyDescent="0.25">
      <c r="A226" t="s">
        <v>451</v>
      </c>
      <c r="B226" t="s">
        <v>452</v>
      </c>
      <c r="C226" t="s">
        <v>490</v>
      </c>
      <c r="D226" t="s">
        <v>241</v>
      </c>
      <c r="E226" t="s">
        <v>491</v>
      </c>
      <c r="F226" t="s">
        <v>492</v>
      </c>
      <c r="H226" t="s">
        <v>242</v>
      </c>
      <c r="I226" t="s">
        <v>245</v>
      </c>
      <c r="J226">
        <v>25.2</v>
      </c>
      <c r="K226" t="s">
        <v>269</v>
      </c>
      <c r="L226">
        <v>1.5</v>
      </c>
      <c r="M226">
        <v>150</v>
      </c>
      <c r="N226" t="s">
        <v>494</v>
      </c>
    </row>
    <row r="227" spans="1:14" x14ac:dyDescent="0.25">
      <c r="A227" t="s">
        <v>451</v>
      </c>
      <c r="B227" t="s">
        <v>452</v>
      </c>
      <c r="C227" t="s">
        <v>490</v>
      </c>
      <c r="D227" t="s">
        <v>241</v>
      </c>
      <c r="E227" t="s">
        <v>491</v>
      </c>
      <c r="F227" t="s">
        <v>492</v>
      </c>
      <c r="H227" t="s">
        <v>242</v>
      </c>
      <c r="I227" t="s">
        <v>247</v>
      </c>
      <c r="J227">
        <v>19.3</v>
      </c>
      <c r="K227" t="s">
        <v>269</v>
      </c>
      <c r="L227">
        <v>0.9</v>
      </c>
      <c r="M227">
        <v>90</v>
      </c>
      <c r="N227" t="s">
        <v>494</v>
      </c>
    </row>
    <row r="228" spans="1:14" x14ac:dyDescent="0.25">
      <c r="A228" t="s">
        <v>451</v>
      </c>
      <c r="B228" t="s">
        <v>452</v>
      </c>
      <c r="C228" t="s">
        <v>490</v>
      </c>
      <c r="D228" t="s">
        <v>241</v>
      </c>
      <c r="E228" t="s">
        <v>491</v>
      </c>
      <c r="F228" t="s">
        <v>492</v>
      </c>
      <c r="H228" t="s">
        <v>242</v>
      </c>
      <c r="I228" t="s">
        <v>247</v>
      </c>
      <c r="J228">
        <v>19.3</v>
      </c>
      <c r="K228" t="s">
        <v>269</v>
      </c>
      <c r="L228">
        <v>0.9</v>
      </c>
      <c r="M228">
        <v>90</v>
      </c>
      <c r="N228" t="s">
        <v>494</v>
      </c>
    </row>
    <row r="229" spans="1:14" x14ac:dyDescent="0.25">
      <c r="A229" t="s">
        <v>451</v>
      </c>
      <c r="B229" t="s">
        <v>452</v>
      </c>
      <c r="C229" t="s">
        <v>490</v>
      </c>
      <c r="D229" t="s">
        <v>241</v>
      </c>
      <c r="E229" t="s">
        <v>491</v>
      </c>
      <c r="F229" t="s">
        <v>492</v>
      </c>
      <c r="H229" t="s">
        <v>242</v>
      </c>
      <c r="I229" t="s">
        <v>481</v>
      </c>
      <c r="J229">
        <v>495</v>
      </c>
      <c r="K229" t="s">
        <v>269</v>
      </c>
      <c r="L229">
        <v>146</v>
      </c>
      <c r="M229">
        <v>1700</v>
      </c>
      <c r="N229" t="s">
        <v>459</v>
      </c>
    </row>
    <row r="230" spans="1:14" x14ac:dyDescent="0.25">
      <c r="A230" t="s">
        <v>451</v>
      </c>
      <c r="B230" t="s">
        <v>452</v>
      </c>
      <c r="C230" t="s">
        <v>490</v>
      </c>
      <c r="D230" t="s">
        <v>241</v>
      </c>
      <c r="E230" t="s">
        <v>491</v>
      </c>
      <c r="F230" t="s">
        <v>492</v>
      </c>
      <c r="H230" t="s">
        <v>242</v>
      </c>
      <c r="I230" t="s">
        <v>481</v>
      </c>
      <c r="J230">
        <v>495</v>
      </c>
      <c r="K230" t="s">
        <v>269</v>
      </c>
      <c r="L230">
        <v>146</v>
      </c>
      <c r="M230">
        <v>1700</v>
      </c>
      <c r="N230" t="s">
        <v>459</v>
      </c>
    </row>
    <row r="231" spans="1:14" x14ac:dyDescent="0.25">
      <c r="A231" t="s">
        <v>451</v>
      </c>
      <c r="B231" t="s">
        <v>452</v>
      </c>
      <c r="C231" t="s">
        <v>490</v>
      </c>
      <c r="D231" t="s">
        <v>241</v>
      </c>
      <c r="E231" t="s">
        <v>491</v>
      </c>
      <c r="F231" t="s">
        <v>492</v>
      </c>
      <c r="H231" t="s">
        <v>242</v>
      </c>
      <c r="I231" t="s">
        <v>244</v>
      </c>
      <c r="J231">
        <v>35.4</v>
      </c>
      <c r="K231" t="s">
        <v>269</v>
      </c>
      <c r="L231">
        <v>2</v>
      </c>
      <c r="M231">
        <v>200</v>
      </c>
      <c r="N231" t="s">
        <v>494</v>
      </c>
    </row>
    <row r="232" spans="1:14" x14ac:dyDescent="0.25">
      <c r="A232" t="s">
        <v>451</v>
      </c>
      <c r="B232" t="s">
        <v>452</v>
      </c>
      <c r="C232" t="s">
        <v>490</v>
      </c>
      <c r="D232" t="s">
        <v>241</v>
      </c>
      <c r="E232" t="s">
        <v>491</v>
      </c>
      <c r="F232" t="s">
        <v>492</v>
      </c>
      <c r="H232" t="s">
        <v>242</v>
      </c>
      <c r="I232" t="s">
        <v>244</v>
      </c>
      <c r="J232">
        <v>35.4</v>
      </c>
      <c r="K232" t="s">
        <v>269</v>
      </c>
      <c r="L232">
        <v>2</v>
      </c>
      <c r="M232">
        <v>200</v>
      </c>
      <c r="N232" t="s">
        <v>494</v>
      </c>
    </row>
    <row r="233" spans="1:14" x14ac:dyDescent="0.25">
      <c r="A233" t="s">
        <v>451</v>
      </c>
      <c r="B233" t="s">
        <v>452</v>
      </c>
      <c r="C233" t="s">
        <v>363</v>
      </c>
      <c r="D233" t="s">
        <v>241</v>
      </c>
      <c r="E233" t="s">
        <v>491</v>
      </c>
      <c r="F233" t="s">
        <v>500</v>
      </c>
      <c r="H233" t="s">
        <v>242</v>
      </c>
      <c r="I233" t="s">
        <v>243</v>
      </c>
      <c r="J233">
        <v>3.3</v>
      </c>
      <c r="K233" t="s">
        <v>267</v>
      </c>
      <c r="L233">
        <v>1.6</v>
      </c>
      <c r="M233">
        <v>6.6</v>
      </c>
      <c r="N233" t="s">
        <v>459</v>
      </c>
    </row>
    <row r="234" spans="1:14" x14ac:dyDescent="0.25">
      <c r="A234" t="s">
        <v>451</v>
      </c>
      <c r="B234" t="s">
        <v>452</v>
      </c>
      <c r="C234" t="s">
        <v>363</v>
      </c>
      <c r="D234" t="s">
        <v>241</v>
      </c>
      <c r="E234" t="s">
        <v>491</v>
      </c>
      <c r="F234" t="s">
        <v>500</v>
      </c>
      <c r="H234" t="s">
        <v>242</v>
      </c>
      <c r="I234" t="s">
        <v>476</v>
      </c>
      <c r="J234">
        <v>1.1200000000000001</v>
      </c>
      <c r="K234" t="s">
        <v>463</v>
      </c>
      <c r="L234">
        <v>0.67100000000000004</v>
      </c>
      <c r="M234">
        <v>1.57</v>
      </c>
      <c r="N234" t="s">
        <v>484</v>
      </c>
    </row>
    <row r="235" spans="1:14" x14ac:dyDescent="0.25">
      <c r="A235" t="s">
        <v>451</v>
      </c>
      <c r="B235" t="s">
        <v>452</v>
      </c>
      <c r="C235" t="s">
        <v>363</v>
      </c>
      <c r="D235" t="s">
        <v>241</v>
      </c>
      <c r="E235" t="s">
        <v>491</v>
      </c>
      <c r="F235" t="s">
        <v>500</v>
      </c>
      <c r="H235" t="s">
        <v>242</v>
      </c>
      <c r="I235" t="s">
        <v>476</v>
      </c>
      <c r="J235">
        <v>1.1200000000000001</v>
      </c>
      <c r="K235" t="s">
        <v>463</v>
      </c>
      <c r="L235">
        <v>0.67100000000000004</v>
      </c>
      <c r="M235">
        <v>1.57</v>
      </c>
      <c r="N235" t="s">
        <v>484</v>
      </c>
    </row>
    <row r="236" spans="1:14" x14ac:dyDescent="0.25">
      <c r="A236" t="s">
        <v>451</v>
      </c>
      <c r="B236" t="s">
        <v>452</v>
      </c>
      <c r="C236" t="s">
        <v>363</v>
      </c>
      <c r="D236" t="s">
        <v>241</v>
      </c>
      <c r="E236" t="s">
        <v>491</v>
      </c>
      <c r="F236" t="s">
        <v>500</v>
      </c>
      <c r="H236" t="s">
        <v>242</v>
      </c>
      <c r="I236" t="s">
        <v>462</v>
      </c>
      <c r="J236">
        <v>4.2999999999999997E-2</v>
      </c>
      <c r="K236" t="s">
        <v>463</v>
      </c>
      <c r="L236">
        <v>2.1499999999999998E-2</v>
      </c>
      <c r="M236">
        <v>6.4500000000000002E-2</v>
      </c>
      <c r="N236" t="s">
        <v>484</v>
      </c>
    </row>
    <row r="237" spans="1:14" x14ac:dyDescent="0.25">
      <c r="A237" t="s">
        <v>451</v>
      </c>
      <c r="B237" t="s">
        <v>452</v>
      </c>
      <c r="C237" t="s">
        <v>363</v>
      </c>
      <c r="D237" t="s">
        <v>241</v>
      </c>
      <c r="E237" t="s">
        <v>491</v>
      </c>
      <c r="F237" t="s">
        <v>500</v>
      </c>
      <c r="H237" t="s">
        <v>242</v>
      </c>
      <c r="I237" t="s">
        <v>462</v>
      </c>
      <c r="J237">
        <v>4.2999999999999997E-2</v>
      </c>
      <c r="K237" t="s">
        <v>463</v>
      </c>
      <c r="L237">
        <v>2.1499999999999998E-2</v>
      </c>
      <c r="M237">
        <v>6.4500000000000002E-2</v>
      </c>
      <c r="N237" t="s">
        <v>484</v>
      </c>
    </row>
    <row r="238" spans="1:14" x14ac:dyDescent="0.25">
      <c r="A238" t="s">
        <v>451</v>
      </c>
      <c r="B238" t="s">
        <v>452</v>
      </c>
      <c r="C238" t="s">
        <v>363</v>
      </c>
      <c r="D238" t="s">
        <v>241</v>
      </c>
      <c r="E238" t="s">
        <v>491</v>
      </c>
      <c r="F238" t="s">
        <v>500</v>
      </c>
      <c r="H238" t="s">
        <v>242</v>
      </c>
      <c r="I238" t="s">
        <v>504</v>
      </c>
      <c r="J238">
        <v>1.55E-2</v>
      </c>
      <c r="K238" t="s">
        <v>463</v>
      </c>
      <c r="L238">
        <v>7.7400000000000004E-3</v>
      </c>
      <c r="M238">
        <v>2.3199999999999998E-2</v>
      </c>
      <c r="N238" t="s">
        <v>484</v>
      </c>
    </row>
    <row r="239" spans="1:14" x14ac:dyDescent="0.25">
      <c r="A239" t="s">
        <v>451</v>
      </c>
      <c r="B239" t="s">
        <v>452</v>
      </c>
      <c r="C239" t="s">
        <v>363</v>
      </c>
      <c r="D239" t="s">
        <v>241</v>
      </c>
      <c r="E239" t="s">
        <v>491</v>
      </c>
      <c r="F239" t="s">
        <v>500</v>
      </c>
      <c r="H239" t="s">
        <v>242</v>
      </c>
      <c r="I239" t="s">
        <v>504</v>
      </c>
      <c r="J239">
        <v>1.55E-2</v>
      </c>
      <c r="K239" t="s">
        <v>463</v>
      </c>
      <c r="L239">
        <v>7.7400000000000004E-3</v>
      </c>
      <c r="M239">
        <v>2.3199999999999998E-2</v>
      </c>
      <c r="N239" t="s">
        <v>484</v>
      </c>
    </row>
    <row r="240" spans="1:14" x14ac:dyDescent="0.25">
      <c r="A240" t="s">
        <v>451</v>
      </c>
      <c r="B240" t="s">
        <v>452</v>
      </c>
      <c r="C240" t="s">
        <v>363</v>
      </c>
      <c r="D240" t="s">
        <v>241</v>
      </c>
      <c r="E240" t="s">
        <v>491</v>
      </c>
      <c r="F240" t="s">
        <v>500</v>
      </c>
      <c r="H240" t="s">
        <v>242</v>
      </c>
      <c r="I240" t="s">
        <v>248</v>
      </c>
      <c r="J240">
        <v>90</v>
      </c>
      <c r="K240" t="s">
        <v>269</v>
      </c>
      <c r="L240">
        <v>45</v>
      </c>
      <c r="M240">
        <v>180</v>
      </c>
      <c r="N240" t="s">
        <v>475</v>
      </c>
    </row>
    <row r="241" spans="1:14" x14ac:dyDescent="0.25">
      <c r="A241" t="s">
        <v>451</v>
      </c>
      <c r="B241" t="s">
        <v>452</v>
      </c>
      <c r="C241" t="s">
        <v>363</v>
      </c>
      <c r="D241" t="s">
        <v>241</v>
      </c>
      <c r="E241" t="s">
        <v>491</v>
      </c>
      <c r="F241" t="s">
        <v>500</v>
      </c>
      <c r="H241" t="s">
        <v>242</v>
      </c>
      <c r="I241" t="s">
        <v>473</v>
      </c>
      <c r="J241">
        <v>5</v>
      </c>
      <c r="K241" t="s">
        <v>471</v>
      </c>
      <c r="L241">
        <v>0.5</v>
      </c>
      <c r="M241">
        <v>50</v>
      </c>
      <c r="N241" t="s">
        <v>510</v>
      </c>
    </row>
    <row r="242" spans="1:14" x14ac:dyDescent="0.25">
      <c r="A242" t="s">
        <v>451</v>
      </c>
      <c r="B242" t="s">
        <v>452</v>
      </c>
      <c r="C242" t="s">
        <v>363</v>
      </c>
      <c r="D242" t="s">
        <v>241</v>
      </c>
      <c r="E242" t="s">
        <v>491</v>
      </c>
      <c r="F242" t="s">
        <v>500</v>
      </c>
      <c r="H242" t="s">
        <v>242</v>
      </c>
      <c r="I242" t="s">
        <v>273</v>
      </c>
      <c r="J242">
        <v>7.31</v>
      </c>
      <c r="K242" t="s">
        <v>269</v>
      </c>
      <c r="L242">
        <v>2.44</v>
      </c>
      <c r="M242">
        <v>21.9</v>
      </c>
      <c r="N242" t="s">
        <v>484</v>
      </c>
    </row>
    <row r="243" spans="1:14" x14ac:dyDescent="0.25">
      <c r="A243" t="s">
        <v>451</v>
      </c>
      <c r="B243" t="s">
        <v>452</v>
      </c>
      <c r="C243" t="s">
        <v>363</v>
      </c>
      <c r="D243" t="s">
        <v>241</v>
      </c>
      <c r="E243" t="s">
        <v>491</v>
      </c>
      <c r="F243" t="s">
        <v>500</v>
      </c>
      <c r="H243" t="s">
        <v>242</v>
      </c>
      <c r="I243" t="s">
        <v>275</v>
      </c>
      <c r="J243">
        <v>81</v>
      </c>
      <c r="K243" t="s">
        <v>269</v>
      </c>
      <c r="L243">
        <v>40</v>
      </c>
      <c r="M243">
        <v>160</v>
      </c>
      <c r="N243" t="s">
        <v>475</v>
      </c>
    </row>
    <row r="244" spans="1:14" x14ac:dyDescent="0.25">
      <c r="A244" t="s">
        <v>451</v>
      </c>
      <c r="B244" t="s">
        <v>452</v>
      </c>
      <c r="C244" t="s">
        <v>363</v>
      </c>
      <c r="D244" t="s">
        <v>241</v>
      </c>
      <c r="E244" t="s">
        <v>491</v>
      </c>
      <c r="F244" t="s">
        <v>500</v>
      </c>
      <c r="H244" t="s">
        <v>242</v>
      </c>
      <c r="I244" t="s">
        <v>488</v>
      </c>
      <c r="J244">
        <v>3.5</v>
      </c>
      <c r="K244" t="s">
        <v>471</v>
      </c>
      <c r="L244">
        <v>0.35</v>
      </c>
      <c r="M244">
        <v>35</v>
      </c>
      <c r="N244" t="s">
        <v>484</v>
      </c>
    </row>
    <row r="245" spans="1:14" x14ac:dyDescent="0.25">
      <c r="A245" t="s">
        <v>451</v>
      </c>
      <c r="B245" t="s">
        <v>452</v>
      </c>
      <c r="C245" t="s">
        <v>363</v>
      </c>
      <c r="D245" t="s">
        <v>241</v>
      </c>
      <c r="E245" t="s">
        <v>491</v>
      </c>
      <c r="F245" t="s">
        <v>500</v>
      </c>
      <c r="H245" t="s">
        <v>242</v>
      </c>
      <c r="I245" t="s">
        <v>245</v>
      </c>
      <c r="J245">
        <v>155</v>
      </c>
      <c r="K245" t="s">
        <v>269</v>
      </c>
      <c r="L245">
        <v>77</v>
      </c>
      <c r="M245">
        <v>310</v>
      </c>
      <c r="N245" t="s">
        <v>484</v>
      </c>
    </row>
    <row r="246" spans="1:14" x14ac:dyDescent="0.25">
      <c r="A246" t="s">
        <v>451</v>
      </c>
      <c r="B246" t="s">
        <v>452</v>
      </c>
      <c r="C246" t="s">
        <v>363</v>
      </c>
      <c r="D246" t="s">
        <v>241</v>
      </c>
      <c r="E246" t="s">
        <v>491</v>
      </c>
      <c r="F246" t="s">
        <v>500</v>
      </c>
      <c r="H246" t="s">
        <v>242</v>
      </c>
      <c r="I246" t="s">
        <v>247</v>
      </c>
      <c r="J246">
        <v>133</v>
      </c>
      <c r="K246" t="s">
        <v>269</v>
      </c>
      <c r="L246">
        <v>66</v>
      </c>
      <c r="M246">
        <v>266</v>
      </c>
      <c r="N246" t="s">
        <v>484</v>
      </c>
    </row>
    <row r="247" spans="1:14" x14ac:dyDescent="0.25">
      <c r="A247" t="s">
        <v>451</v>
      </c>
      <c r="B247" t="s">
        <v>452</v>
      </c>
      <c r="C247" t="s">
        <v>363</v>
      </c>
      <c r="D247" t="s">
        <v>241</v>
      </c>
      <c r="E247" t="s">
        <v>491</v>
      </c>
      <c r="F247" t="s">
        <v>500</v>
      </c>
      <c r="H247" t="s">
        <v>242</v>
      </c>
      <c r="I247" t="s">
        <v>481</v>
      </c>
      <c r="J247">
        <v>10.8</v>
      </c>
      <c r="K247" t="s">
        <v>269</v>
      </c>
      <c r="L247">
        <v>6.45</v>
      </c>
      <c r="M247">
        <v>15.1</v>
      </c>
      <c r="N247" t="s">
        <v>484</v>
      </c>
    </row>
    <row r="248" spans="1:14" x14ac:dyDescent="0.25">
      <c r="A248" t="s">
        <v>451</v>
      </c>
      <c r="B248" t="s">
        <v>452</v>
      </c>
      <c r="C248" t="s">
        <v>363</v>
      </c>
      <c r="D248" t="s">
        <v>241</v>
      </c>
      <c r="E248" t="s">
        <v>491</v>
      </c>
      <c r="F248" t="s">
        <v>500</v>
      </c>
      <c r="H248" t="s">
        <v>242</v>
      </c>
      <c r="I248" t="s">
        <v>481</v>
      </c>
      <c r="J248">
        <v>10.8</v>
      </c>
      <c r="K248" t="s">
        <v>269</v>
      </c>
      <c r="L248">
        <v>6.45</v>
      </c>
      <c r="M248">
        <v>15.1</v>
      </c>
      <c r="N248" t="s">
        <v>484</v>
      </c>
    </row>
    <row r="249" spans="1:14" x14ac:dyDescent="0.25">
      <c r="A249" t="s">
        <v>451</v>
      </c>
      <c r="B249" t="s">
        <v>452</v>
      </c>
      <c r="C249" t="s">
        <v>363</v>
      </c>
      <c r="D249" t="s">
        <v>241</v>
      </c>
      <c r="E249" t="s">
        <v>491</v>
      </c>
      <c r="F249" t="s">
        <v>500</v>
      </c>
      <c r="H249" t="s">
        <v>242</v>
      </c>
      <c r="I249" t="s">
        <v>244</v>
      </c>
      <c r="J249">
        <v>172</v>
      </c>
      <c r="K249" t="s">
        <v>269</v>
      </c>
      <c r="L249">
        <v>86</v>
      </c>
      <c r="M249">
        <v>344</v>
      </c>
      <c r="N249" t="s">
        <v>484</v>
      </c>
    </row>
    <row r="252" spans="1:14" x14ac:dyDescent="0.25">
      <c r="A252" t="s">
        <v>514</v>
      </c>
      <c r="B252" t="s">
        <v>513</v>
      </c>
    </row>
    <row r="254" spans="1:14" x14ac:dyDescent="0.25">
      <c r="A254" s="14" t="s">
        <v>367</v>
      </c>
      <c r="F254" t="s">
        <v>612</v>
      </c>
    </row>
    <row r="255" spans="1:14" x14ac:dyDescent="0.25">
      <c r="A255" s="27" t="s">
        <v>243</v>
      </c>
      <c r="B255" s="27" t="s">
        <v>368</v>
      </c>
      <c r="C255" s="27" t="s">
        <v>368</v>
      </c>
      <c r="D255" s="27" t="s">
        <v>368</v>
      </c>
      <c r="E255" s="27"/>
      <c r="F255" s="38" t="s">
        <v>611</v>
      </c>
    </row>
    <row r="256" spans="1:14" ht="15.75" thickBot="1" x14ac:dyDescent="0.3">
      <c r="A256" s="28" t="s">
        <v>248</v>
      </c>
      <c r="B256" s="28" t="s">
        <v>369</v>
      </c>
      <c r="C256" s="28" t="s">
        <v>369</v>
      </c>
      <c r="D256" s="28" t="s">
        <v>369</v>
      </c>
      <c r="E256" s="28"/>
      <c r="F256" s="34" t="s">
        <v>602</v>
      </c>
    </row>
    <row r="257" spans="1:6" x14ac:dyDescent="0.25">
      <c r="A257" s="27" t="s">
        <v>271</v>
      </c>
      <c r="B257" s="27" t="s">
        <v>370</v>
      </c>
      <c r="C257" s="27" t="s">
        <v>370</v>
      </c>
      <c r="D257" s="27" t="s">
        <v>370</v>
      </c>
      <c r="E257" s="27"/>
    </row>
    <row r="258" spans="1:6" ht="15.75" thickBot="1" x14ac:dyDescent="0.3">
      <c r="A258" s="28" t="s">
        <v>273</v>
      </c>
      <c r="B258" s="28" t="s">
        <v>371</v>
      </c>
      <c r="C258" s="28" t="s">
        <v>371</v>
      </c>
      <c r="D258" s="28" t="s">
        <v>371</v>
      </c>
      <c r="E258" s="28"/>
      <c r="F258" s="36" t="s">
        <v>603</v>
      </c>
    </row>
    <row r="259" spans="1:6" x14ac:dyDescent="0.25">
      <c r="A259" s="27" t="s">
        <v>275</v>
      </c>
      <c r="B259" s="27" t="s">
        <v>372</v>
      </c>
      <c r="C259" s="27" t="s">
        <v>372</v>
      </c>
      <c r="D259" s="27" t="s">
        <v>372</v>
      </c>
      <c r="E259" s="27"/>
      <c r="F259" s="35" t="s">
        <v>601</v>
      </c>
    </row>
    <row r="260" spans="1:6" ht="15.75" thickBot="1" x14ac:dyDescent="0.3">
      <c r="A260" s="28" t="s">
        <v>245</v>
      </c>
      <c r="B260" s="28" t="s">
        <v>373</v>
      </c>
      <c r="C260" s="28" t="s">
        <v>373</v>
      </c>
      <c r="D260" s="28" t="s">
        <v>373</v>
      </c>
      <c r="E260" s="28"/>
      <c r="F260" s="37" t="s">
        <v>611</v>
      </c>
    </row>
    <row r="261" spans="1:6" x14ac:dyDescent="0.25">
      <c r="A261" s="27" t="s">
        <v>247</v>
      </c>
      <c r="B261" s="30" t="s">
        <v>374</v>
      </c>
      <c r="C261" s="30" t="s">
        <v>374</v>
      </c>
      <c r="D261" s="30" t="s">
        <v>374</v>
      </c>
      <c r="E261" s="30"/>
      <c r="F261" s="32" t="s">
        <v>611</v>
      </c>
    </row>
    <row r="262" spans="1:6" ht="15.75" thickBot="1" x14ac:dyDescent="0.3">
      <c r="A262" s="28" t="s">
        <v>244</v>
      </c>
      <c r="B262" s="28" t="s">
        <v>375</v>
      </c>
      <c r="C262" s="28" t="s">
        <v>375</v>
      </c>
      <c r="D262" s="28" t="s">
        <v>375</v>
      </c>
      <c r="E262" s="28"/>
      <c r="F262" s="34" t="s">
        <v>600</v>
      </c>
    </row>
    <row r="264" spans="1:6" x14ac:dyDescent="0.25">
      <c r="A264" s="31" t="s">
        <v>379</v>
      </c>
      <c r="B264" s="31"/>
      <c r="E264" s="29" t="s">
        <v>443</v>
      </c>
    </row>
  </sheetData>
  <sheetProtection algorithmName="SHA-512" hashValue="dp5JHTmoLMQdmNvmESRgtbVuozIfOoOBOAjFmWuax5U4ED1OYV61FiWPe+zpVT5pTxW+uTumfhevDmLGW6V6Hg==" saltValue="5T3G5ToBWuiVBNoXkB2Alg==" spinCount="100000" sheet="1" objects="1" scenarios="1"/>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82AE7-818C-4804-9C45-C0DBB14A3186}">
  <dimension ref="A1:N194"/>
  <sheetViews>
    <sheetView topLeftCell="A121" workbookViewId="0">
      <selection activeCell="A194" sqref="A194:E194"/>
    </sheetView>
  </sheetViews>
  <sheetFormatPr defaultRowHeight="15" x14ac:dyDescent="0.25"/>
  <cols>
    <col min="2" max="2" width="22.85546875" customWidth="1"/>
    <col min="3" max="3" width="10.85546875" hidden="1" customWidth="1"/>
    <col min="4" max="4" width="5.5703125" hidden="1" customWidth="1"/>
    <col min="5" max="5" width="51" bestFit="1" customWidth="1"/>
    <col min="6" max="6" width="26.28515625" bestFit="1" customWidth="1"/>
    <col min="7" max="7" width="5.5703125" hidden="1" customWidth="1"/>
    <col min="8" max="8" width="3.28515625" hidden="1" customWidth="1"/>
    <col min="9" max="9" width="12.85546875" bestFit="1" customWidth="1"/>
    <col min="11" max="11" width="10.140625" bestFit="1" customWidth="1"/>
    <col min="12" max="12" width="10.42578125" hidden="1" customWidth="1"/>
    <col min="13" max="13" width="10.7109375" hidden="1" customWidth="1"/>
    <col min="14" max="14" width="36.5703125" customWidth="1"/>
  </cols>
  <sheetData>
    <row r="1" spans="1:14" x14ac:dyDescent="0.25">
      <c r="A1" t="s">
        <v>236</v>
      </c>
      <c r="B1" t="s">
        <v>256</v>
      </c>
      <c r="C1" t="s">
        <v>237</v>
      </c>
      <c r="D1" t="s">
        <v>238</v>
      </c>
      <c r="E1" t="s">
        <v>257</v>
      </c>
      <c r="F1" t="s">
        <v>229</v>
      </c>
      <c r="G1" t="s">
        <v>239</v>
      </c>
      <c r="H1" t="s">
        <v>240</v>
      </c>
      <c r="I1" t="s">
        <v>258</v>
      </c>
      <c r="J1" t="s">
        <v>259</v>
      </c>
      <c r="K1" t="s">
        <v>184</v>
      </c>
      <c r="L1" t="s">
        <v>260</v>
      </c>
      <c r="M1" t="s">
        <v>261</v>
      </c>
      <c r="N1" t="s">
        <v>262</v>
      </c>
    </row>
    <row r="2" spans="1:14" x14ac:dyDescent="0.25">
      <c r="A2" t="s">
        <v>263</v>
      </c>
      <c r="B2" t="s">
        <v>264</v>
      </c>
      <c r="C2" t="s">
        <v>265</v>
      </c>
      <c r="D2" t="s">
        <v>241</v>
      </c>
      <c r="E2" t="s">
        <v>266</v>
      </c>
      <c r="F2" t="s">
        <v>228</v>
      </c>
      <c r="H2" t="s">
        <v>242</v>
      </c>
      <c r="I2" t="s">
        <v>243</v>
      </c>
      <c r="J2">
        <v>28</v>
      </c>
      <c r="K2" t="s">
        <v>267</v>
      </c>
      <c r="L2">
        <v>11</v>
      </c>
      <c r="M2">
        <v>39</v>
      </c>
      <c r="N2" t="s">
        <v>268</v>
      </c>
    </row>
    <row r="3" spans="1:14" x14ac:dyDescent="0.25">
      <c r="A3" t="s">
        <v>263</v>
      </c>
      <c r="B3" t="s">
        <v>264</v>
      </c>
      <c r="C3" t="s">
        <v>265</v>
      </c>
      <c r="D3" t="s">
        <v>241</v>
      </c>
      <c r="E3" t="s">
        <v>266</v>
      </c>
      <c r="F3" t="s">
        <v>228</v>
      </c>
      <c r="H3" t="s">
        <v>242</v>
      </c>
      <c r="I3" t="s">
        <v>248</v>
      </c>
      <c r="J3">
        <v>2000</v>
      </c>
      <c r="K3" t="s">
        <v>269</v>
      </c>
      <c r="L3">
        <v>500</v>
      </c>
      <c r="M3">
        <v>5000</v>
      </c>
      <c r="N3" t="s">
        <v>270</v>
      </c>
    </row>
    <row r="4" spans="1:14" x14ac:dyDescent="0.25">
      <c r="A4" t="s">
        <v>263</v>
      </c>
      <c r="B4" t="s">
        <v>264</v>
      </c>
      <c r="C4" t="s">
        <v>265</v>
      </c>
      <c r="D4" t="s">
        <v>241</v>
      </c>
      <c r="E4" t="s">
        <v>266</v>
      </c>
      <c r="F4" t="s">
        <v>228</v>
      </c>
      <c r="H4" t="s">
        <v>242</v>
      </c>
      <c r="I4" t="s">
        <v>271</v>
      </c>
      <c r="J4">
        <v>37</v>
      </c>
      <c r="K4" t="s">
        <v>269</v>
      </c>
      <c r="L4">
        <v>18</v>
      </c>
      <c r="M4">
        <v>74</v>
      </c>
      <c r="N4" t="s">
        <v>272</v>
      </c>
    </row>
    <row r="5" spans="1:14" x14ac:dyDescent="0.25">
      <c r="A5" t="s">
        <v>263</v>
      </c>
      <c r="B5" t="s">
        <v>264</v>
      </c>
      <c r="C5" t="s">
        <v>265</v>
      </c>
      <c r="D5" t="s">
        <v>241</v>
      </c>
      <c r="E5" t="s">
        <v>266</v>
      </c>
      <c r="F5" t="s">
        <v>228</v>
      </c>
      <c r="H5" t="s">
        <v>242</v>
      </c>
      <c r="I5" t="s">
        <v>273</v>
      </c>
      <c r="J5">
        <v>250</v>
      </c>
      <c r="K5" t="s">
        <v>269</v>
      </c>
      <c r="L5">
        <v>20</v>
      </c>
      <c r="M5">
        <v>500</v>
      </c>
      <c r="N5" t="s">
        <v>274</v>
      </c>
    </row>
    <row r="6" spans="1:14" x14ac:dyDescent="0.25">
      <c r="A6" t="s">
        <v>263</v>
      </c>
      <c r="B6" t="s">
        <v>264</v>
      </c>
      <c r="C6" t="s">
        <v>265</v>
      </c>
      <c r="D6" t="s">
        <v>241</v>
      </c>
      <c r="E6" t="s">
        <v>266</v>
      </c>
      <c r="F6" t="s">
        <v>228</v>
      </c>
      <c r="H6" t="s">
        <v>242</v>
      </c>
      <c r="I6" t="s">
        <v>275</v>
      </c>
      <c r="J6">
        <v>95</v>
      </c>
      <c r="K6" t="s">
        <v>269</v>
      </c>
      <c r="L6">
        <v>50</v>
      </c>
      <c r="M6">
        <v>150</v>
      </c>
      <c r="N6" t="s">
        <v>276</v>
      </c>
    </row>
    <row r="7" spans="1:14" x14ac:dyDescent="0.25">
      <c r="A7" t="s">
        <v>263</v>
      </c>
      <c r="B7" t="s">
        <v>264</v>
      </c>
      <c r="C7" t="s">
        <v>265</v>
      </c>
      <c r="D7" t="s">
        <v>241</v>
      </c>
      <c r="E7" t="s">
        <v>266</v>
      </c>
      <c r="F7" t="s">
        <v>228</v>
      </c>
      <c r="H7" t="s">
        <v>242</v>
      </c>
      <c r="I7" t="s">
        <v>245</v>
      </c>
      <c r="J7">
        <v>95</v>
      </c>
      <c r="K7" t="s">
        <v>269</v>
      </c>
      <c r="L7">
        <v>19</v>
      </c>
      <c r="M7">
        <v>238</v>
      </c>
      <c r="N7" t="s">
        <v>277</v>
      </c>
    </row>
    <row r="8" spans="1:14" x14ac:dyDescent="0.25">
      <c r="A8" t="s">
        <v>263</v>
      </c>
      <c r="B8" t="s">
        <v>264</v>
      </c>
      <c r="C8" t="s">
        <v>265</v>
      </c>
      <c r="D8" t="s">
        <v>241</v>
      </c>
      <c r="E8" t="s">
        <v>266</v>
      </c>
      <c r="F8" t="s">
        <v>228</v>
      </c>
      <c r="H8" t="s">
        <v>242</v>
      </c>
      <c r="I8" t="s">
        <v>247</v>
      </c>
      <c r="J8">
        <v>93</v>
      </c>
      <c r="K8" t="s">
        <v>269</v>
      </c>
      <c r="L8">
        <v>19</v>
      </c>
      <c r="M8">
        <v>233</v>
      </c>
      <c r="N8" t="s">
        <v>277</v>
      </c>
    </row>
    <row r="9" spans="1:14" x14ac:dyDescent="0.25">
      <c r="A9" t="s">
        <v>263</v>
      </c>
      <c r="B9" t="s">
        <v>264</v>
      </c>
      <c r="C9" t="s">
        <v>265</v>
      </c>
      <c r="D9" t="s">
        <v>241</v>
      </c>
      <c r="E9" t="s">
        <v>266</v>
      </c>
      <c r="F9" t="s">
        <v>228</v>
      </c>
      <c r="H9" t="s">
        <v>242</v>
      </c>
      <c r="I9" t="s">
        <v>244</v>
      </c>
      <c r="J9">
        <v>100</v>
      </c>
      <c r="K9" t="s">
        <v>269</v>
      </c>
      <c r="L9">
        <v>20</v>
      </c>
      <c r="M9">
        <v>250</v>
      </c>
      <c r="N9" t="s">
        <v>277</v>
      </c>
    </row>
    <row r="10" spans="1:14" x14ac:dyDescent="0.25">
      <c r="A10" t="s">
        <v>263</v>
      </c>
      <c r="B10" t="s">
        <v>264</v>
      </c>
      <c r="C10" t="s">
        <v>278</v>
      </c>
      <c r="D10" t="s">
        <v>241</v>
      </c>
      <c r="E10" t="s">
        <v>279</v>
      </c>
      <c r="F10" t="s">
        <v>280</v>
      </c>
      <c r="H10" t="s">
        <v>242</v>
      </c>
      <c r="I10" t="s">
        <v>243</v>
      </c>
      <c r="J10">
        <v>6.4</v>
      </c>
      <c r="K10" t="s">
        <v>267</v>
      </c>
      <c r="L10">
        <v>2</v>
      </c>
      <c r="M10">
        <v>26</v>
      </c>
      <c r="N10" t="s">
        <v>281</v>
      </c>
    </row>
    <row r="11" spans="1:14" x14ac:dyDescent="0.25">
      <c r="A11" t="s">
        <v>263</v>
      </c>
      <c r="B11" t="s">
        <v>264</v>
      </c>
      <c r="C11" t="s">
        <v>278</v>
      </c>
      <c r="D11" t="s">
        <v>241</v>
      </c>
      <c r="E11" t="s">
        <v>279</v>
      </c>
      <c r="F11" t="s">
        <v>280</v>
      </c>
      <c r="H11" t="s">
        <v>242</v>
      </c>
      <c r="I11" t="s">
        <v>248</v>
      </c>
      <c r="J11">
        <v>2000</v>
      </c>
      <c r="K11" t="s">
        <v>269</v>
      </c>
      <c r="L11">
        <v>200</v>
      </c>
      <c r="M11">
        <v>3000</v>
      </c>
      <c r="N11" t="s">
        <v>282</v>
      </c>
    </row>
    <row r="12" spans="1:14" x14ac:dyDescent="0.25">
      <c r="A12" t="s">
        <v>263</v>
      </c>
      <c r="B12" t="s">
        <v>264</v>
      </c>
      <c r="C12" t="s">
        <v>278</v>
      </c>
      <c r="D12" t="s">
        <v>241</v>
      </c>
      <c r="E12" t="s">
        <v>279</v>
      </c>
      <c r="F12" t="s">
        <v>280</v>
      </c>
      <c r="H12" t="s">
        <v>242</v>
      </c>
      <c r="I12" t="s">
        <v>273</v>
      </c>
      <c r="J12">
        <v>300</v>
      </c>
      <c r="K12" t="s">
        <v>269</v>
      </c>
      <c r="L12">
        <v>20</v>
      </c>
      <c r="M12">
        <v>400</v>
      </c>
      <c r="N12" t="s">
        <v>282</v>
      </c>
    </row>
    <row r="13" spans="1:14" x14ac:dyDescent="0.25">
      <c r="A13" t="s">
        <v>263</v>
      </c>
      <c r="B13" t="s">
        <v>264</v>
      </c>
      <c r="C13" t="s">
        <v>278</v>
      </c>
      <c r="D13" t="s">
        <v>241</v>
      </c>
      <c r="E13" t="s">
        <v>279</v>
      </c>
      <c r="F13" t="s">
        <v>280</v>
      </c>
      <c r="H13" t="s">
        <v>242</v>
      </c>
      <c r="I13" t="s">
        <v>275</v>
      </c>
      <c r="J13">
        <v>150</v>
      </c>
      <c r="K13" t="s">
        <v>269</v>
      </c>
      <c r="L13">
        <v>50</v>
      </c>
      <c r="M13">
        <v>200</v>
      </c>
      <c r="N13" t="s">
        <v>282</v>
      </c>
    </row>
    <row r="14" spans="1:14" x14ac:dyDescent="0.25">
      <c r="A14" t="s">
        <v>263</v>
      </c>
      <c r="B14" t="s">
        <v>264</v>
      </c>
      <c r="C14" t="s">
        <v>278</v>
      </c>
      <c r="D14" t="s">
        <v>241</v>
      </c>
      <c r="E14" t="s">
        <v>279</v>
      </c>
      <c r="F14" t="s">
        <v>280</v>
      </c>
      <c r="H14" t="s">
        <v>242</v>
      </c>
      <c r="I14" t="s">
        <v>245</v>
      </c>
      <c r="J14">
        <v>240</v>
      </c>
      <c r="K14" t="s">
        <v>269</v>
      </c>
      <c r="L14">
        <v>76</v>
      </c>
      <c r="M14">
        <v>250</v>
      </c>
      <c r="N14" t="s">
        <v>282</v>
      </c>
    </row>
    <row r="15" spans="1:14" x14ac:dyDescent="0.25">
      <c r="A15" t="s">
        <v>263</v>
      </c>
      <c r="B15" t="s">
        <v>264</v>
      </c>
      <c r="C15" t="s">
        <v>278</v>
      </c>
      <c r="D15" t="s">
        <v>241</v>
      </c>
      <c r="E15" t="s">
        <v>279</v>
      </c>
      <c r="F15" t="s">
        <v>280</v>
      </c>
      <c r="H15" t="s">
        <v>242</v>
      </c>
      <c r="I15" t="s">
        <v>247</v>
      </c>
      <c r="J15">
        <v>220</v>
      </c>
      <c r="K15" t="s">
        <v>269</v>
      </c>
      <c r="L15">
        <v>72</v>
      </c>
      <c r="M15">
        <v>230</v>
      </c>
      <c r="N15" t="s">
        <v>282</v>
      </c>
    </row>
    <row r="16" spans="1:14" x14ac:dyDescent="0.25">
      <c r="A16" t="s">
        <v>263</v>
      </c>
      <c r="B16" t="s">
        <v>264</v>
      </c>
      <c r="C16" t="s">
        <v>278</v>
      </c>
      <c r="D16" t="s">
        <v>241</v>
      </c>
      <c r="E16" t="s">
        <v>279</v>
      </c>
      <c r="F16" t="s">
        <v>280</v>
      </c>
      <c r="H16" t="s">
        <v>242</v>
      </c>
      <c r="I16" t="s">
        <v>244</v>
      </c>
      <c r="J16">
        <v>250</v>
      </c>
      <c r="K16" t="s">
        <v>269</v>
      </c>
      <c r="L16">
        <v>80</v>
      </c>
      <c r="M16">
        <v>260</v>
      </c>
      <c r="N16" t="s">
        <v>282</v>
      </c>
    </row>
    <row r="17" spans="1:14" x14ac:dyDescent="0.25">
      <c r="A17" t="s">
        <v>263</v>
      </c>
      <c r="B17" t="s">
        <v>264</v>
      </c>
      <c r="C17" t="s">
        <v>283</v>
      </c>
      <c r="D17" t="s">
        <v>241</v>
      </c>
      <c r="E17" t="s">
        <v>284</v>
      </c>
      <c r="F17" t="s">
        <v>285</v>
      </c>
      <c r="H17" t="s">
        <v>242</v>
      </c>
      <c r="I17" t="s">
        <v>243</v>
      </c>
      <c r="J17">
        <v>10</v>
      </c>
      <c r="K17" t="s">
        <v>267</v>
      </c>
      <c r="L17">
        <v>2</v>
      </c>
      <c r="M17">
        <v>20</v>
      </c>
      <c r="N17" t="s">
        <v>286</v>
      </c>
    </row>
    <row r="18" spans="1:14" x14ac:dyDescent="0.25">
      <c r="A18" t="s">
        <v>263</v>
      </c>
      <c r="B18" t="s">
        <v>264</v>
      </c>
      <c r="C18" t="s">
        <v>283</v>
      </c>
      <c r="D18" t="s">
        <v>241</v>
      </c>
      <c r="E18" t="s">
        <v>284</v>
      </c>
      <c r="F18" t="s">
        <v>285</v>
      </c>
      <c r="H18" t="s">
        <v>242</v>
      </c>
      <c r="I18" t="s">
        <v>248</v>
      </c>
      <c r="J18">
        <v>4000</v>
      </c>
      <c r="K18" t="s">
        <v>269</v>
      </c>
      <c r="L18">
        <v>1000</v>
      </c>
      <c r="M18">
        <v>10000</v>
      </c>
      <c r="N18" t="s">
        <v>276</v>
      </c>
    </row>
    <row r="19" spans="1:14" x14ac:dyDescent="0.25">
      <c r="A19" t="s">
        <v>263</v>
      </c>
      <c r="B19" t="s">
        <v>264</v>
      </c>
      <c r="C19" t="s">
        <v>283</v>
      </c>
      <c r="D19" t="s">
        <v>241</v>
      </c>
      <c r="E19" t="s">
        <v>284</v>
      </c>
      <c r="F19" t="s">
        <v>285</v>
      </c>
      <c r="H19" t="s">
        <v>242</v>
      </c>
      <c r="I19" t="s">
        <v>271</v>
      </c>
      <c r="J19">
        <v>70</v>
      </c>
      <c r="K19" t="s">
        <v>269</v>
      </c>
      <c r="L19">
        <v>35</v>
      </c>
      <c r="M19">
        <v>140</v>
      </c>
      <c r="N19" t="s">
        <v>272</v>
      </c>
    </row>
    <row r="20" spans="1:14" x14ac:dyDescent="0.25">
      <c r="A20" t="s">
        <v>263</v>
      </c>
      <c r="B20" t="s">
        <v>264</v>
      </c>
      <c r="C20" t="s">
        <v>283</v>
      </c>
      <c r="D20" t="s">
        <v>241</v>
      </c>
      <c r="E20" t="s">
        <v>284</v>
      </c>
      <c r="F20" t="s">
        <v>285</v>
      </c>
      <c r="H20" t="s">
        <v>242</v>
      </c>
      <c r="I20" t="s">
        <v>273</v>
      </c>
      <c r="J20">
        <v>600</v>
      </c>
      <c r="K20" t="s">
        <v>269</v>
      </c>
      <c r="L20">
        <v>20</v>
      </c>
      <c r="M20">
        <v>3000</v>
      </c>
      <c r="N20" t="s">
        <v>276</v>
      </c>
    </row>
    <row r="21" spans="1:14" x14ac:dyDescent="0.25">
      <c r="A21" t="s">
        <v>263</v>
      </c>
      <c r="B21" t="s">
        <v>264</v>
      </c>
      <c r="C21" t="s">
        <v>283</v>
      </c>
      <c r="D21" t="s">
        <v>241</v>
      </c>
      <c r="E21" t="s">
        <v>284</v>
      </c>
      <c r="F21" t="s">
        <v>285</v>
      </c>
      <c r="H21" t="s">
        <v>242</v>
      </c>
      <c r="I21" t="s">
        <v>275</v>
      </c>
      <c r="J21">
        <v>50</v>
      </c>
      <c r="K21" t="s">
        <v>269</v>
      </c>
      <c r="L21">
        <v>30</v>
      </c>
      <c r="M21">
        <v>150</v>
      </c>
      <c r="N21" t="s">
        <v>276</v>
      </c>
    </row>
    <row r="22" spans="1:14" x14ac:dyDescent="0.25">
      <c r="A22" t="s">
        <v>263</v>
      </c>
      <c r="B22" t="s">
        <v>264</v>
      </c>
      <c r="C22" t="s">
        <v>283</v>
      </c>
      <c r="D22" t="s">
        <v>241</v>
      </c>
      <c r="E22" t="s">
        <v>284</v>
      </c>
      <c r="F22" t="s">
        <v>285</v>
      </c>
      <c r="H22" t="s">
        <v>242</v>
      </c>
      <c r="I22" t="s">
        <v>245</v>
      </c>
      <c r="J22">
        <v>760</v>
      </c>
      <c r="K22" t="s">
        <v>269</v>
      </c>
      <c r="L22">
        <v>380</v>
      </c>
      <c r="M22">
        <v>1520</v>
      </c>
      <c r="N22" t="s">
        <v>286</v>
      </c>
    </row>
    <row r="23" spans="1:14" x14ac:dyDescent="0.25">
      <c r="A23" t="s">
        <v>263</v>
      </c>
      <c r="B23" t="s">
        <v>264</v>
      </c>
      <c r="C23" t="s">
        <v>283</v>
      </c>
      <c r="D23" t="s">
        <v>241</v>
      </c>
      <c r="E23" t="s">
        <v>284</v>
      </c>
      <c r="F23" t="s">
        <v>285</v>
      </c>
      <c r="H23" t="s">
        <v>242</v>
      </c>
      <c r="I23" t="s">
        <v>247</v>
      </c>
      <c r="J23">
        <v>740</v>
      </c>
      <c r="K23" t="s">
        <v>269</v>
      </c>
      <c r="L23">
        <v>370</v>
      </c>
      <c r="M23">
        <v>1480</v>
      </c>
      <c r="N23" t="s">
        <v>286</v>
      </c>
    </row>
    <row r="24" spans="1:14" x14ac:dyDescent="0.25">
      <c r="A24" t="s">
        <v>263</v>
      </c>
      <c r="B24" t="s">
        <v>264</v>
      </c>
      <c r="C24" t="s">
        <v>283</v>
      </c>
      <c r="D24" t="s">
        <v>241</v>
      </c>
      <c r="E24" t="s">
        <v>284</v>
      </c>
      <c r="F24" t="s">
        <v>285</v>
      </c>
      <c r="H24" t="s">
        <v>242</v>
      </c>
      <c r="I24" t="s">
        <v>244</v>
      </c>
      <c r="J24">
        <v>800</v>
      </c>
      <c r="K24" t="s">
        <v>269</v>
      </c>
      <c r="L24">
        <v>400</v>
      </c>
      <c r="M24">
        <v>1600</v>
      </c>
      <c r="N24" t="s">
        <v>286</v>
      </c>
    </row>
    <row r="25" spans="1:14" x14ac:dyDescent="0.25">
      <c r="A25" t="s">
        <v>263</v>
      </c>
      <c r="B25" t="s">
        <v>264</v>
      </c>
      <c r="C25" t="s">
        <v>287</v>
      </c>
      <c r="D25" t="s">
        <v>241</v>
      </c>
      <c r="E25" t="s">
        <v>288</v>
      </c>
      <c r="F25" t="s">
        <v>228</v>
      </c>
      <c r="H25" t="s">
        <v>242</v>
      </c>
      <c r="I25" t="s">
        <v>243</v>
      </c>
      <c r="J25">
        <v>16</v>
      </c>
      <c r="K25" t="s">
        <v>267</v>
      </c>
      <c r="L25">
        <v>5</v>
      </c>
      <c r="M25">
        <v>30</v>
      </c>
      <c r="N25" t="s">
        <v>289</v>
      </c>
    </row>
    <row r="26" spans="1:14" x14ac:dyDescent="0.25">
      <c r="A26" t="s">
        <v>263</v>
      </c>
      <c r="B26" t="s">
        <v>264</v>
      </c>
      <c r="C26" t="s">
        <v>287</v>
      </c>
      <c r="D26" t="s">
        <v>241</v>
      </c>
      <c r="E26" t="s">
        <v>288</v>
      </c>
      <c r="F26" t="s">
        <v>228</v>
      </c>
      <c r="H26" t="s">
        <v>242</v>
      </c>
      <c r="I26" t="s">
        <v>248</v>
      </c>
      <c r="J26">
        <v>4000</v>
      </c>
      <c r="K26" t="s">
        <v>269</v>
      </c>
      <c r="L26">
        <v>500</v>
      </c>
      <c r="M26">
        <v>10000</v>
      </c>
      <c r="N26" t="s">
        <v>270</v>
      </c>
    </row>
    <row r="27" spans="1:14" x14ac:dyDescent="0.25">
      <c r="A27" t="s">
        <v>263</v>
      </c>
      <c r="B27" t="s">
        <v>264</v>
      </c>
      <c r="C27" t="s">
        <v>287</v>
      </c>
      <c r="D27" t="s">
        <v>241</v>
      </c>
      <c r="E27" t="s">
        <v>288</v>
      </c>
      <c r="F27" t="s">
        <v>228</v>
      </c>
      <c r="H27" t="s">
        <v>242</v>
      </c>
      <c r="I27" t="s">
        <v>271</v>
      </c>
      <c r="J27">
        <v>37</v>
      </c>
      <c r="K27" t="s">
        <v>269</v>
      </c>
      <c r="L27">
        <v>18</v>
      </c>
      <c r="M27">
        <v>74</v>
      </c>
      <c r="N27" t="s">
        <v>290</v>
      </c>
    </row>
    <row r="28" spans="1:14" x14ac:dyDescent="0.25">
      <c r="A28" t="s">
        <v>263</v>
      </c>
      <c r="B28" t="s">
        <v>264</v>
      </c>
      <c r="C28" t="s">
        <v>287</v>
      </c>
      <c r="D28" t="s">
        <v>241</v>
      </c>
      <c r="E28" t="s">
        <v>288</v>
      </c>
      <c r="F28" t="s">
        <v>228</v>
      </c>
      <c r="H28" t="s">
        <v>242</v>
      </c>
      <c r="I28" t="s">
        <v>273</v>
      </c>
      <c r="J28">
        <v>350</v>
      </c>
      <c r="K28" t="s">
        <v>269</v>
      </c>
      <c r="L28">
        <v>100</v>
      </c>
      <c r="M28">
        <v>2000</v>
      </c>
      <c r="N28" t="s">
        <v>291</v>
      </c>
    </row>
    <row r="29" spans="1:14" x14ac:dyDescent="0.25">
      <c r="A29" t="s">
        <v>263</v>
      </c>
      <c r="B29" t="s">
        <v>264</v>
      </c>
      <c r="C29" t="s">
        <v>287</v>
      </c>
      <c r="D29" t="s">
        <v>241</v>
      </c>
      <c r="E29" t="s">
        <v>288</v>
      </c>
      <c r="F29" t="s">
        <v>228</v>
      </c>
      <c r="H29" t="s">
        <v>242</v>
      </c>
      <c r="I29" t="s">
        <v>275</v>
      </c>
      <c r="J29">
        <v>80</v>
      </c>
      <c r="K29" t="s">
        <v>269</v>
      </c>
      <c r="L29">
        <v>30</v>
      </c>
      <c r="M29">
        <v>150</v>
      </c>
      <c r="N29" t="s">
        <v>276</v>
      </c>
    </row>
    <row r="30" spans="1:14" x14ac:dyDescent="0.25">
      <c r="A30" t="s">
        <v>263</v>
      </c>
      <c r="B30" t="s">
        <v>264</v>
      </c>
      <c r="C30" t="s">
        <v>287</v>
      </c>
      <c r="D30" t="s">
        <v>241</v>
      </c>
      <c r="E30" t="s">
        <v>288</v>
      </c>
      <c r="F30" t="s">
        <v>228</v>
      </c>
      <c r="H30" t="s">
        <v>242</v>
      </c>
      <c r="I30" t="s">
        <v>245</v>
      </c>
      <c r="J30">
        <v>380</v>
      </c>
      <c r="K30" t="s">
        <v>269</v>
      </c>
      <c r="L30">
        <v>290</v>
      </c>
      <c r="M30">
        <v>760</v>
      </c>
      <c r="N30" t="s">
        <v>292</v>
      </c>
    </row>
    <row r="31" spans="1:14" x14ac:dyDescent="0.25">
      <c r="A31" t="s">
        <v>263</v>
      </c>
      <c r="B31" t="s">
        <v>264</v>
      </c>
      <c r="C31" t="s">
        <v>287</v>
      </c>
      <c r="D31" t="s">
        <v>241</v>
      </c>
      <c r="E31" t="s">
        <v>288</v>
      </c>
      <c r="F31" t="s">
        <v>228</v>
      </c>
      <c r="H31" t="s">
        <v>242</v>
      </c>
      <c r="I31" t="s">
        <v>247</v>
      </c>
      <c r="J31">
        <v>370</v>
      </c>
      <c r="K31" t="s">
        <v>269</v>
      </c>
      <c r="L31">
        <v>285</v>
      </c>
      <c r="M31">
        <v>740</v>
      </c>
      <c r="N31" t="s">
        <v>292</v>
      </c>
    </row>
    <row r="32" spans="1:14" x14ac:dyDescent="0.25">
      <c r="A32" t="s">
        <v>263</v>
      </c>
      <c r="B32" t="s">
        <v>264</v>
      </c>
      <c r="C32" t="s">
        <v>287</v>
      </c>
      <c r="D32" t="s">
        <v>241</v>
      </c>
      <c r="E32" t="s">
        <v>288</v>
      </c>
      <c r="F32" t="s">
        <v>228</v>
      </c>
      <c r="H32" t="s">
        <v>242</v>
      </c>
      <c r="I32" t="s">
        <v>244</v>
      </c>
      <c r="J32">
        <v>400</v>
      </c>
      <c r="K32" t="s">
        <v>269</v>
      </c>
      <c r="L32">
        <v>200</v>
      </c>
      <c r="M32">
        <v>800</v>
      </c>
      <c r="N32" t="s">
        <v>292</v>
      </c>
    </row>
    <row r="33" spans="1:14" x14ac:dyDescent="0.25">
      <c r="A33" t="s">
        <v>263</v>
      </c>
      <c r="B33" t="s">
        <v>264</v>
      </c>
      <c r="C33" t="s">
        <v>293</v>
      </c>
      <c r="D33" t="s">
        <v>241</v>
      </c>
      <c r="E33" t="s">
        <v>294</v>
      </c>
      <c r="F33" t="s">
        <v>295</v>
      </c>
      <c r="H33" t="s">
        <v>242</v>
      </c>
      <c r="I33" t="s">
        <v>243</v>
      </c>
      <c r="J33">
        <v>9.8390000000000004</v>
      </c>
      <c r="K33" t="s">
        <v>267</v>
      </c>
      <c r="L33">
        <v>3</v>
      </c>
      <c r="M33">
        <v>30</v>
      </c>
      <c r="N33" t="s">
        <v>296</v>
      </c>
    </row>
    <row r="34" spans="1:14" x14ac:dyDescent="0.25">
      <c r="A34" t="s">
        <v>263</v>
      </c>
      <c r="B34" t="s">
        <v>264</v>
      </c>
      <c r="C34" t="s">
        <v>293</v>
      </c>
      <c r="D34" t="s">
        <v>241</v>
      </c>
      <c r="E34" t="s">
        <v>294</v>
      </c>
      <c r="F34" t="s">
        <v>295</v>
      </c>
      <c r="H34" t="s">
        <v>242</v>
      </c>
      <c r="I34" t="s">
        <v>248</v>
      </c>
      <c r="J34">
        <v>5000</v>
      </c>
      <c r="K34" t="s">
        <v>269</v>
      </c>
      <c r="L34">
        <v>3000</v>
      </c>
      <c r="M34">
        <v>7000</v>
      </c>
      <c r="N34" t="s">
        <v>282</v>
      </c>
    </row>
    <row r="35" spans="1:14" x14ac:dyDescent="0.25">
      <c r="A35" t="s">
        <v>263</v>
      </c>
      <c r="B35" t="s">
        <v>264</v>
      </c>
      <c r="C35" t="s">
        <v>293</v>
      </c>
      <c r="D35" t="s">
        <v>241</v>
      </c>
      <c r="E35" t="s">
        <v>294</v>
      </c>
      <c r="F35" t="s">
        <v>295</v>
      </c>
      <c r="H35" t="s">
        <v>242</v>
      </c>
      <c r="I35" t="s">
        <v>271</v>
      </c>
      <c r="J35">
        <v>5</v>
      </c>
      <c r="K35" t="s">
        <v>269</v>
      </c>
      <c r="L35">
        <v>3</v>
      </c>
      <c r="M35">
        <v>7</v>
      </c>
      <c r="N35" t="s">
        <v>282</v>
      </c>
    </row>
    <row r="36" spans="1:14" x14ac:dyDescent="0.25">
      <c r="A36" t="s">
        <v>263</v>
      </c>
      <c r="B36" t="s">
        <v>264</v>
      </c>
      <c r="C36" t="s">
        <v>293</v>
      </c>
      <c r="D36" t="s">
        <v>241</v>
      </c>
      <c r="E36" t="s">
        <v>294</v>
      </c>
      <c r="F36" t="s">
        <v>295</v>
      </c>
      <c r="H36" t="s">
        <v>242</v>
      </c>
      <c r="I36" t="s">
        <v>273</v>
      </c>
      <c r="J36">
        <v>600</v>
      </c>
      <c r="K36" t="s">
        <v>269</v>
      </c>
      <c r="L36">
        <v>360</v>
      </c>
      <c r="M36">
        <v>840</v>
      </c>
      <c r="N36" t="s">
        <v>282</v>
      </c>
    </row>
    <row r="37" spans="1:14" x14ac:dyDescent="0.25">
      <c r="A37" t="s">
        <v>263</v>
      </c>
      <c r="B37" t="s">
        <v>264</v>
      </c>
      <c r="C37" t="s">
        <v>293</v>
      </c>
      <c r="D37" t="s">
        <v>241</v>
      </c>
      <c r="E37" t="s">
        <v>294</v>
      </c>
      <c r="F37" t="s">
        <v>295</v>
      </c>
      <c r="H37" t="s">
        <v>242</v>
      </c>
      <c r="I37" t="s">
        <v>275</v>
      </c>
      <c r="J37">
        <v>60</v>
      </c>
      <c r="K37" t="s">
        <v>269</v>
      </c>
      <c r="L37">
        <v>36</v>
      </c>
      <c r="M37">
        <v>84</v>
      </c>
      <c r="N37" t="s">
        <v>282</v>
      </c>
    </row>
    <row r="38" spans="1:14" x14ac:dyDescent="0.25">
      <c r="A38" t="s">
        <v>263</v>
      </c>
      <c r="B38" t="s">
        <v>264</v>
      </c>
      <c r="C38" t="s">
        <v>293</v>
      </c>
      <c r="D38" t="s">
        <v>241</v>
      </c>
      <c r="E38" t="s">
        <v>294</v>
      </c>
      <c r="F38" t="s">
        <v>295</v>
      </c>
      <c r="H38" t="s">
        <v>242</v>
      </c>
      <c r="I38" t="s">
        <v>245</v>
      </c>
      <c r="J38">
        <v>330</v>
      </c>
      <c r="K38" t="s">
        <v>269</v>
      </c>
      <c r="L38">
        <v>198</v>
      </c>
      <c r="M38">
        <v>462</v>
      </c>
      <c r="N38" t="s">
        <v>282</v>
      </c>
    </row>
    <row r="39" spans="1:14" x14ac:dyDescent="0.25">
      <c r="A39" t="s">
        <v>263</v>
      </c>
      <c r="B39" t="s">
        <v>264</v>
      </c>
      <c r="C39" t="s">
        <v>293</v>
      </c>
      <c r="D39" t="s">
        <v>241</v>
      </c>
      <c r="E39" t="s">
        <v>294</v>
      </c>
      <c r="F39" t="s">
        <v>295</v>
      </c>
      <c r="H39" t="s">
        <v>242</v>
      </c>
      <c r="I39" t="s">
        <v>247</v>
      </c>
      <c r="J39">
        <v>330</v>
      </c>
      <c r="K39" t="s">
        <v>269</v>
      </c>
      <c r="L39">
        <v>198</v>
      </c>
      <c r="M39">
        <v>462</v>
      </c>
      <c r="N39" t="s">
        <v>282</v>
      </c>
    </row>
    <row r="40" spans="1:14" x14ac:dyDescent="0.25">
      <c r="A40" t="s">
        <v>263</v>
      </c>
      <c r="B40" t="s">
        <v>264</v>
      </c>
      <c r="C40" t="s">
        <v>293</v>
      </c>
      <c r="D40" t="s">
        <v>241</v>
      </c>
      <c r="E40" t="s">
        <v>294</v>
      </c>
      <c r="F40" t="s">
        <v>295</v>
      </c>
      <c r="H40" t="s">
        <v>242</v>
      </c>
      <c r="I40" t="s">
        <v>244</v>
      </c>
      <c r="J40">
        <v>350</v>
      </c>
      <c r="K40" t="s">
        <v>269</v>
      </c>
      <c r="L40">
        <v>210</v>
      </c>
      <c r="M40">
        <v>490</v>
      </c>
      <c r="N40" t="s">
        <v>282</v>
      </c>
    </row>
    <row r="41" spans="1:14" x14ac:dyDescent="0.25">
      <c r="A41" t="s">
        <v>263</v>
      </c>
      <c r="B41" t="s">
        <v>264</v>
      </c>
      <c r="C41" t="s">
        <v>297</v>
      </c>
      <c r="D41" t="s">
        <v>241</v>
      </c>
      <c r="E41" t="s">
        <v>298</v>
      </c>
      <c r="F41" t="s">
        <v>12</v>
      </c>
      <c r="H41" t="s">
        <v>242</v>
      </c>
      <c r="I41" t="s">
        <v>243</v>
      </c>
      <c r="J41">
        <v>33.5</v>
      </c>
      <c r="K41" t="s">
        <v>267</v>
      </c>
      <c r="L41">
        <v>20.100000000000001</v>
      </c>
      <c r="M41">
        <v>46.9</v>
      </c>
      <c r="N41" t="s">
        <v>299</v>
      </c>
    </row>
    <row r="42" spans="1:14" x14ac:dyDescent="0.25">
      <c r="A42" t="s">
        <v>263</v>
      </c>
      <c r="B42" t="s">
        <v>264</v>
      </c>
      <c r="C42" t="s">
        <v>297</v>
      </c>
      <c r="D42" t="s">
        <v>241</v>
      </c>
      <c r="E42" t="s">
        <v>298</v>
      </c>
      <c r="F42" t="s">
        <v>12</v>
      </c>
      <c r="H42" t="s">
        <v>242</v>
      </c>
      <c r="I42" t="s">
        <v>248</v>
      </c>
      <c r="J42">
        <v>2.6</v>
      </c>
      <c r="K42" t="s">
        <v>269</v>
      </c>
      <c r="L42">
        <v>2</v>
      </c>
      <c r="M42">
        <v>4</v>
      </c>
      <c r="N42" t="s">
        <v>300</v>
      </c>
    </row>
    <row r="43" spans="1:14" x14ac:dyDescent="0.25">
      <c r="A43" t="s">
        <v>263</v>
      </c>
      <c r="B43" t="s">
        <v>264</v>
      </c>
      <c r="C43" t="s">
        <v>297</v>
      </c>
      <c r="D43" t="s">
        <v>241</v>
      </c>
      <c r="E43" t="s">
        <v>298</v>
      </c>
      <c r="F43" t="s">
        <v>12</v>
      </c>
      <c r="H43" t="s">
        <v>242</v>
      </c>
      <c r="I43" t="s">
        <v>273</v>
      </c>
      <c r="J43">
        <v>0.18</v>
      </c>
      <c r="K43" t="s">
        <v>269</v>
      </c>
      <c r="L43">
        <v>1.7999999999999999E-2</v>
      </c>
      <c r="M43">
        <v>1.8</v>
      </c>
      <c r="N43" t="s">
        <v>301</v>
      </c>
    </row>
    <row r="44" spans="1:14" x14ac:dyDescent="0.25">
      <c r="A44" t="s">
        <v>263</v>
      </c>
      <c r="B44" t="s">
        <v>264</v>
      </c>
      <c r="C44" t="s">
        <v>297</v>
      </c>
      <c r="D44" t="s">
        <v>241</v>
      </c>
      <c r="E44" t="s">
        <v>298</v>
      </c>
      <c r="F44" t="s">
        <v>12</v>
      </c>
      <c r="H44" t="s">
        <v>242</v>
      </c>
      <c r="I44" t="s">
        <v>275</v>
      </c>
      <c r="J44">
        <v>83</v>
      </c>
      <c r="K44" t="s">
        <v>269</v>
      </c>
      <c r="L44">
        <v>50</v>
      </c>
      <c r="M44">
        <v>116</v>
      </c>
      <c r="N44" t="s">
        <v>300</v>
      </c>
    </row>
    <row r="45" spans="1:14" x14ac:dyDescent="0.25">
      <c r="A45" t="s">
        <v>263</v>
      </c>
      <c r="B45" t="s">
        <v>264</v>
      </c>
      <c r="C45" t="s">
        <v>297</v>
      </c>
      <c r="D45" t="s">
        <v>241</v>
      </c>
      <c r="E45" t="s">
        <v>298</v>
      </c>
      <c r="F45" t="s">
        <v>12</v>
      </c>
      <c r="H45" t="s">
        <v>242</v>
      </c>
      <c r="I45" t="s">
        <v>245</v>
      </c>
      <c r="J45">
        <v>9.5</v>
      </c>
      <c r="K45" t="s">
        <v>269</v>
      </c>
      <c r="L45">
        <v>6</v>
      </c>
      <c r="M45">
        <v>13</v>
      </c>
      <c r="N45" t="s">
        <v>302</v>
      </c>
    </row>
    <row r="46" spans="1:14" x14ac:dyDescent="0.25">
      <c r="A46" t="s">
        <v>263</v>
      </c>
      <c r="B46" t="s">
        <v>264</v>
      </c>
      <c r="C46" t="s">
        <v>297</v>
      </c>
      <c r="D46" t="s">
        <v>241</v>
      </c>
      <c r="E46" t="s">
        <v>298</v>
      </c>
      <c r="F46" t="s">
        <v>12</v>
      </c>
      <c r="H46" t="s">
        <v>242</v>
      </c>
      <c r="I46" t="s">
        <v>247</v>
      </c>
      <c r="J46">
        <v>9.5</v>
      </c>
      <c r="K46" t="s">
        <v>269</v>
      </c>
      <c r="L46">
        <v>6</v>
      </c>
      <c r="M46">
        <v>13</v>
      </c>
      <c r="N46" t="s">
        <v>302</v>
      </c>
    </row>
    <row r="47" spans="1:14" x14ac:dyDescent="0.25">
      <c r="A47" t="s">
        <v>263</v>
      </c>
      <c r="B47" t="s">
        <v>264</v>
      </c>
      <c r="C47" t="s">
        <v>297</v>
      </c>
      <c r="D47" t="s">
        <v>241</v>
      </c>
      <c r="E47" t="s">
        <v>298</v>
      </c>
      <c r="F47" t="s">
        <v>12</v>
      </c>
      <c r="H47" t="s">
        <v>242</v>
      </c>
      <c r="I47" t="s">
        <v>244</v>
      </c>
      <c r="J47">
        <v>9.5</v>
      </c>
      <c r="K47" t="s">
        <v>269</v>
      </c>
      <c r="L47">
        <v>6</v>
      </c>
      <c r="M47">
        <v>13</v>
      </c>
      <c r="N47" t="s">
        <v>300</v>
      </c>
    </row>
    <row r="48" spans="1:14" x14ac:dyDescent="0.25">
      <c r="A48" t="s">
        <v>263</v>
      </c>
      <c r="B48" t="s">
        <v>264</v>
      </c>
      <c r="C48" t="s">
        <v>303</v>
      </c>
      <c r="D48" t="s">
        <v>241</v>
      </c>
      <c r="E48" t="s">
        <v>298</v>
      </c>
      <c r="F48" t="s">
        <v>10</v>
      </c>
      <c r="H48" t="s">
        <v>242</v>
      </c>
      <c r="I48" t="s">
        <v>243</v>
      </c>
      <c r="J48">
        <v>2.5</v>
      </c>
      <c r="K48" t="s">
        <v>267</v>
      </c>
      <c r="L48">
        <v>1.5</v>
      </c>
      <c r="M48">
        <v>3.5</v>
      </c>
      <c r="N48" t="s">
        <v>304</v>
      </c>
    </row>
    <row r="49" spans="1:14" x14ac:dyDescent="0.25">
      <c r="A49" t="s">
        <v>263</v>
      </c>
      <c r="B49" t="s">
        <v>264</v>
      </c>
      <c r="C49" t="s">
        <v>303</v>
      </c>
      <c r="D49" t="s">
        <v>241</v>
      </c>
      <c r="E49" t="s">
        <v>298</v>
      </c>
      <c r="F49" t="s">
        <v>10</v>
      </c>
      <c r="H49" t="s">
        <v>242</v>
      </c>
      <c r="I49" t="s">
        <v>248</v>
      </c>
      <c r="J49">
        <v>4.8</v>
      </c>
      <c r="K49" t="s">
        <v>269</v>
      </c>
      <c r="L49">
        <v>1.8</v>
      </c>
      <c r="M49">
        <v>42</v>
      </c>
      <c r="N49" t="s">
        <v>300</v>
      </c>
    </row>
    <row r="50" spans="1:14" x14ac:dyDescent="0.25">
      <c r="A50" t="s">
        <v>263</v>
      </c>
      <c r="B50" t="s">
        <v>264</v>
      </c>
      <c r="C50" t="s">
        <v>303</v>
      </c>
      <c r="D50" t="s">
        <v>241</v>
      </c>
      <c r="E50" t="s">
        <v>298</v>
      </c>
      <c r="F50" t="s">
        <v>10</v>
      </c>
      <c r="H50" t="s">
        <v>242</v>
      </c>
      <c r="I50" t="s">
        <v>273</v>
      </c>
      <c r="J50">
        <v>1.6</v>
      </c>
      <c r="K50" t="s">
        <v>269</v>
      </c>
      <c r="L50">
        <v>1</v>
      </c>
      <c r="M50">
        <v>2.2000000000000002</v>
      </c>
      <c r="N50" t="s">
        <v>300</v>
      </c>
    </row>
    <row r="51" spans="1:14" x14ac:dyDescent="0.25">
      <c r="A51" t="s">
        <v>263</v>
      </c>
      <c r="B51" t="s">
        <v>264</v>
      </c>
      <c r="C51" t="s">
        <v>303</v>
      </c>
      <c r="D51" t="s">
        <v>241</v>
      </c>
      <c r="E51" t="s">
        <v>298</v>
      </c>
      <c r="F51" t="s">
        <v>10</v>
      </c>
      <c r="H51" t="s">
        <v>242</v>
      </c>
      <c r="I51" t="s">
        <v>275</v>
      </c>
      <c r="J51">
        <v>48</v>
      </c>
      <c r="K51" t="s">
        <v>269</v>
      </c>
      <c r="L51">
        <v>29</v>
      </c>
      <c r="M51">
        <v>67</v>
      </c>
      <c r="N51" t="s">
        <v>300</v>
      </c>
    </row>
    <row r="52" spans="1:14" x14ac:dyDescent="0.25">
      <c r="A52" t="s">
        <v>263</v>
      </c>
      <c r="B52" t="s">
        <v>264</v>
      </c>
      <c r="C52" t="s">
        <v>303</v>
      </c>
      <c r="D52" t="s">
        <v>241</v>
      </c>
      <c r="E52" t="s">
        <v>298</v>
      </c>
      <c r="F52" t="s">
        <v>10</v>
      </c>
      <c r="H52" t="s">
        <v>242</v>
      </c>
      <c r="I52" t="s">
        <v>245</v>
      </c>
      <c r="J52">
        <v>0.2</v>
      </c>
      <c r="K52" t="s">
        <v>269</v>
      </c>
      <c r="L52">
        <v>0.12</v>
      </c>
      <c r="M52">
        <v>0.28000000000000003</v>
      </c>
      <c r="N52" t="s">
        <v>305</v>
      </c>
    </row>
    <row r="53" spans="1:14" x14ac:dyDescent="0.25">
      <c r="A53" t="s">
        <v>263</v>
      </c>
      <c r="B53" t="s">
        <v>264</v>
      </c>
      <c r="C53" t="s">
        <v>303</v>
      </c>
      <c r="D53" t="s">
        <v>241</v>
      </c>
      <c r="E53" t="s">
        <v>298</v>
      </c>
      <c r="F53" t="s">
        <v>10</v>
      </c>
      <c r="H53" t="s">
        <v>242</v>
      </c>
      <c r="I53" t="s">
        <v>247</v>
      </c>
      <c r="J53">
        <v>0.2</v>
      </c>
      <c r="K53" t="s">
        <v>269</v>
      </c>
      <c r="L53">
        <v>0.12</v>
      </c>
      <c r="M53">
        <v>0.28000000000000003</v>
      </c>
      <c r="N53" t="s">
        <v>306</v>
      </c>
    </row>
    <row r="54" spans="1:14" x14ac:dyDescent="0.25">
      <c r="A54" t="s">
        <v>263</v>
      </c>
      <c r="B54" t="s">
        <v>264</v>
      </c>
      <c r="C54" t="s">
        <v>303</v>
      </c>
      <c r="D54" t="s">
        <v>241</v>
      </c>
      <c r="E54" t="s">
        <v>298</v>
      </c>
      <c r="F54" t="s">
        <v>10</v>
      </c>
      <c r="H54" t="s">
        <v>242</v>
      </c>
      <c r="I54" t="s">
        <v>244</v>
      </c>
      <c r="J54">
        <v>0.2</v>
      </c>
      <c r="K54" t="s">
        <v>269</v>
      </c>
      <c r="L54">
        <v>0.12</v>
      </c>
      <c r="M54">
        <v>0.28000000000000003</v>
      </c>
      <c r="N54" t="s">
        <v>305</v>
      </c>
    </row>
    <row r="55" spans="1:14" x14ac:dyDescent="0.25">
      <c r="A55" t="s">
        <v>263</v>
      </c>
      <c r="B55" t="s">
        <v>264</v>
      </c>
      <c r="C55" t="s">
        <v>307</v>
      </c>
      <c r="D55" t="s">
        <v>246</v>
      </c>
      <c r="E55" t="s">
        <v>242</v>
      </c>
      <c r="F55" t="s">
        <v>308</v>
      </c>
      <c r="H55" t="s">
        <v>242</v>
      </c>
      <c r="I55" t="s">
        <v>243</v>
      </c>
      <c r="J55">
        <v>10</v>
      </c>
      <c r="K55" t="s">
        <v>267</v>
      </c>
      <c r="L55">
        <v>2</v>
      </c>
      <c r="M55">
        <v>20</v>
      </c>
      <c r="N55" t="s">
        <v>286</v>
      </c>
    </row>
    <row r="56" spans="1:14" x14ac:dyDescent="0.25">
      <c r="A56" t="s">
        <v>263</v>
      </c>
      <c r="B56" t="s">
        <v>264</v>
      </c>
      <c r="C56" t="s">
        <v>307</v>
      </c>
      <c r="D56" t="s">
        <v>246</v>
      </c>
      <c r="E56" t="s">
        <v>242</v>
      </c>
      <c r="F56" t="s">
        <v>308</v>
      </c>
      <c r="H56" t="s">
        <v>242</v>
      </c>
      <c r="I56" t="s">
        <v>248</v>
      </c>
      <c r="J56">
        <v>4000</v>
      </c>
      <c r="K56" t="s">
        <v>269</v>
      </c>
      <c r="L56">
        <v>1000</v>
      </c>
      <c r="M56">
        <v>10000</v>
      </c>
      <c r="N56" t="s">
        <v>276</v>
      </c>
    </row>
    <row r="57" spans="1:14" x14ac:dyDescent="0.25">
      <c r="A57" t="s">
        <v>263</v>
      </c>
      <c r="B57" t="s">
        <v>264</v>
      </c>
      <c r="C57" t="s">
        <v>307</v>
      </c>
      <c r="D57" t="s">
        <v>246</v>
      </c>
      <c r="E57" t="s">
        <v>242</v>
      </c>
      <c r="F57" t="s">
        <v>308</v>
      </c>
      <c r="H57" t="s">
        <v>242</v>
      </c>
      <c r="I57" t="s">
        <v>271</v>
      </c>
      <c r="J57">
        <v>70</v>
      </c>
      <c r="K57" t="s">
        <v>269</v>
      </c>
      <c r="L57">
        <v>35</v>
      </c>
      <c r="M57">
        <v>140</v>
      </c>
      <c r="N57" t="s">
        <v>272</v>
      </c>
    </row>
    <row r="58" spans="1:14" x14ac:dyDescent="0.25">
      <c r="A58" t="s">
        <v>263</v>
      </c>
      <c r="B58" t="s">
        <v>264</v>
      </c>
      <c r="C58" t="s">
        <v>307</v>
      </c>
      <c r="D58" t="s">
        <v>246</v>
      </c>
      <c r="E58" t="s">
        <v>242</v>
      </c>
      <c r="F58" t="s">
        <v>308</v>
      </c>
      <c r="H58" t="s">
        <v>242</v>
      </c>
      <c r="I58" t="s">
        <v>273</v>
      </c>
      <c r="J58">
        <v>600</v>
      </c>
      <c r="K58" t="s">
        <v>269</v>
      </c>
      <c r="L58">
        <v>20</v>
      </c>
      <c r="M58">
        <v>3000</v>
      </c>
      <c r="N58" t="s">
        <v>276</v>
      </c>
    </row>
    <row r="59" spans="1:14" x14ac:dyDescent="0.25">
      <c r="A59" t="s">
        <v>263</v>
      </c>
      <c r="B59" t="s">
        <v>264</v>
      </c>
      <c r="C59" t="s">
        <v>307</v>
      </c>
      <c r="D59" t="s">
        <v>246</v>
      </c>
      <c r="E59" t="s">
        <v>242</v>
      </c>
      <c r="F59" t="s">
        <v>308</v>
      </c>
      <c r="H59" t="s">
        <v>242</v>
      </c>
      <c r="I59" t="s">
        <v>275</v>
      </c>
      <c r="J59">
        <v>50</v>
      </c>
      <c r="K59" t="s">
        <v>269</v>
      </c>
      <c r="L59">
        <v>30</v>
      </c>
      <c r="M59">
        <v>150</v>
      </c>
      <c r="N59" t="s">
        <v>276</v>
      </c>
    </row>
    <row r="60" spans="1:14" x14ac:dyDescent="0.25">
      <c r="A60" t="s">
        <v>263</v>
      </c>
      <c r="B60" t="s">
        <v>264</v>
      </c>
      <c r="C60" t="s">
        <v>307</v>
      </c>
      <c r="D60" t="s">
        <v>246</v>
      </c>
      <c r="E60" t="s">
        <v>242</v>
      </c>
      <c r="F60" t="s">
        <v>308</v>
      </c>
      <c r="H60" t="s">
        <v>242</v>
      </c>
      <c r="I60" t="s">
        <v>245</v>
      </c>
      <c r="J60">
        <v>760</v>
      </c>
      <c r="K60" t="s">
        <v>269</v>
      </c>
      <c r="L60">
        <v>380</v>
      </c>
      <c r="M60">
        <v>1520</v>
      </c>
      <c r="N60" t="s">
        <v>286</v>
      </c>
    </row>
    <row r="61" spans="1:14" x14ac:dyDescent="0.25">
      <c r="A61" t="s">
        <v>263</v>
      </c>
      <c r="B61" t="s">
        <v>264</v>
      </c>
      <c r="C61" t="s">
        <v>307</v>
      </c>
      <c r="D61" t="s">
        <v>246</v>
      </c>
      <c r="E61" t="s">
        <v>242</v>
      </c>
      <c r="F61" t="s">
        <v>308</v>
      </c>
      <c r="H61" t="s">
        <v>242</v>
      </c>
      <c r="I61" t="s">
        <v>247</v>
      </c>
      <c r="J61">
        <v>740</v>
      </c>
      <c r="K61" t="s">
        <v>269</v>
      </c>
      <c r="L61">
        <v>370</v>
      </c>
      <c r="M61">
        <v>1480</v>
      </c>
      <c r="N61" t="s">
        <v>286</v>
      </c>
    </row>
    <row r="62" spans="1:14" x14ac:dyDescent="0.25">
      <c r="A62" t="s">
        <v>263</v>
      </c>
      <c r="B62" t="s">
        <v>264</v>
      </c>
      <c r="C62" t="s">
        <v>307</v>
      </c>
      <c r="D62" t="s">
        <v>246</v>
      </c>
      <c r="E62" t="s">
        <v>242</v>
      </c>
      <c r="F62" t="s">
        <v>308</v>
      </c>
      <c r="H62" t="s">
        <v>242</v>
      </c>
      <c r="I62" t="s">
        <v>244</v>
      </c>
      <c r="J62">
        <v>800</v>
      </c>
      <c r="K62" t="s">
        <v>269</v>
      </c>
      <c r="L62">
        <v>400</v>
      </c>
      <c r="M62">
        <v>1600</v>
      </c>
      <c r="N62" t="s">
        <v>286</v>
      </c>
    </row>
    <row r="63" spans="1:14" x14ac:dyDescent="0.25">
      <c r="A63" t="s">
        <v>263</v>
      </c>
      <c r="B63" t="s">
        <v>264</v>
      </c>
      <c r="C63" t="s">
        <v>309</v>
      </c>
      <c r="D63" t="s">
        <v>246</v>
      </c>
      <c r="E63" t="s">
        <v>242</v>
      </c>
      <c r="F63" t="s">
        <v>71</v>
      </c>
      <c r="H63" t="s">
        <v>242</v>
      </c>
      <c r="I63" t="s">
        <v>243</v>
      </c>
      <c r="J63">
        <v>5.4</v>
      </c>
      <c r="K63" t="s">
        <v>267</v>
      </c>
      <c r="L63">
        <v>2.7</v>
      </c>
      <c r="M63">
        <v>11</v>
      </c>
      <c r="N63" t="s">
        <v>310</v>
      </c>
    </row>
    <row r="64" spans="1:14" x14ac:dyDescent="0.25">
      <c r="A64" t="s">
        <v>263</v>
      </c>
      <c r="B64" t="s">
        <v>264</v>
      </c>
      <c r="C64" t="s">
        <v>309</v>
      </c>
      <c r="D64" t="s">
        <v>246</v>
      </c>
      <c r="E64" t="s">
        <v>242</v>
      </c>
      <c r="F64" t="s">
        <v>71</v>
      </c>
      <c r="H64" t="s">
        <v>242</v>
      </c>
      <c r="I64" t="s">
        <v>248</v>
      </c>
      <c r="J64">
        <v>26</v>
      </c>
      <c r="K64" t="s">
        <v>269</v>
      </c>
      <c r="L64">
        <v>18</v>
      </c>
      <c r="M64">
        <v>42</v>
      </c>
      <c r="N64" t="s">
        <v>310</v>
      </c>
    </row>
    <row r="65" spans="1:14" x14ac:dyDescent="0.25">
      <c r="A65" t="s">
        <v>263</v>
      </c>
      <c r="B65" t="s">
        <v>264</v>
      </c>
      <c r="C65" t="s">
        <v>309</v>
      </c>
      <c r="D65" t="s">
        <v>246</v>
      </c>
      <c r="E65" t="s">
        <v>242</v>
      </c>
      <c r="F65" t="s">
        <v>71</v>
      </c>
      <c r="H65" t="s">
        <v>242</v>
      </c>
      <c r="I65" t="s">
        <v>273</v>
      </c>
      <c r="J65">
        <v>1.9</v>
      </c>
      <c r="K65" t="s">
        <v>269</v>
      </c>
      <c r="L65">
        <v>1.1000000000000001</v>
      </c>
      <c r="M65">
        <v>2.6</v>
      </c>
      <c r="N65" t="s">
        <v>310</v>
      </c>
    </row>
    <row r="66" spans="1:14" x14ac:dyDescent="0.25">
      <c r="A66" t="s">
        <v>263</v>
      </c>
      <c r="B66" t="s">
        <v>264</v>
      </c>
      <c r="C66" t="s">
        <v>309</v>
      </c>
      <c r="D66" t="s">
        <v>246</v>
      </c>
      <c r="E66" t="s">
        <v>242</v>
      </c>
      <c r="F66" t="s">
        <v>71</v>
      </c>
      <c r="H66" t="s">
        <v>242</v>
      </c>
      <c r="I66" t="s">
        <v>275</v>
      </c>
      <c r="J66">
        <v>51</v>
      </c>
      <c r="K66" t="s">
        <v>269</v>
      </c>
      <c r="L66">
        <v>31</v>
      </c>
      <c r="M66">
        <v>71</v>
      </c>
      <c r="N66" t="s">
        <v>310</v>
      </c>
    </row>
    <row r="67" spans="1:14" x14ac:dyDescent="0.25">
      <c r="A67" t="s">
        <v>263</v>
      </c>
      <c r="B67" t="s">
        <v>264</v>
      </c>
      <c r="C67" t="s">
        <v>309</v>
      </c>
      <c r="D67" t="s">
        <v>246</v>
      </c>
      <c r="E67" t="s">
        <v>242</v>
      </c>
      <c r="F67" t="s">
        <v>71</v>
      </c>
      <c r="H67" t="s">
        <v>242</v>
      </c>
      <c r="I67" t="s">
        <v>245</v>
      </c>
      <c r="J67">
        <v>1.2</v>
      </c>
      <c r="K67" t="s">
        <v>269</v>
      </c>
      <c r="L67">
        <v>0.7</v>
      </c>
      <c r="M67">
        <v>1.7</v>
      </c>
      <c r="N67" t="s">
        <v>310</v>
      </c>
    </row>
    <row r="68" spans="1:14" x14ac:dyDescent="0.25">
      <c r="A68" t="s">
        <v>263</v>
      </c>
      <c r="B68" t="s">
        <v>264</v>
      </c>
      <c r="C68" t="s">
        <v>309</v>
      </c>
      <c r="D68" t="s">
        <v>246</v>
      </c>
      <c r="E68" t="s">
        <v>242</v>
      </c>
      <c r="F68" t="s">
        <v>71</v>
      </c>
      <c r="H68" t="s">
        <v>242</v>
      </c>
      <c r="I68" t="s">
        <v>247</v>
      </c>
      <c r="J68">
        <v>1.2</v>
      </c>
      <c r="K68" t="s">
        <v>269</v>
      </c>
      <c r="L68">
        <v>0.7</v>
      </c>
      <c r="M68">
        <v>1.7</v>
      </c>
      <c r="N68" t="s">
        <v>310</v>
      </c>
    </row>
    <row r="69" spans="1:14" x14ac:dyDescent="0.25">
      <c r="A69" t="s">
        <v>263</v>
      </c>
      <c r="B69" t="s">
        <v>264</v>
      </c>
      <c r="C69" t="s">
        <v>309</v>
      </c>
      <c r="D69" t="s">
        <v>246</v>
      </c>
      <c r="E69" t="s">
        <v>242</v>
      </c>
      <c r="F69" t="s">
        <v>71</v>
      </c>
      <c r="H69" t="s">
        <v>242</v>
      </c>
      <c r="I69" t="s">
        <v>244</v>
      </c>
      <c r="J69">
        <v>1.2</v>
      </c>
      <c r="K69" t="s">
        <v>269</v>
      </c>
      <c r="L69">
        <v>0.7</v>
      </c>
      <c r="M69">
        <v>1.7</v>
      </c>
      <c r="N69" t="s">
        <v>310</v>
      </c>
    </row>
    <row r="70" spans="1:14" x14ac:dyDescent="0.25">
      <c r="A70" t="s">
        <v>263</v>
      </c>
      <c r="B70" t="s">
        <v>264</v>
      </c>
      <c r="C70" t="s">
        <v>311</v>
      </c>
      <c r="D70" t="s">
        <v>246</v>
      </c>
      <c r="E70" t="s">
        <v>242</v>
      </c>
      <c r="F70" t="s">
        <v>312</v>
      </c>
      <c r="H70" t="s">
        <v>242</v>
      </c>
      <c r="I70" t="s">
        <v>243</v>
      </c>
      <c r="J70">
        <v>6.4</v>
      </c>
      <c r="K70" t="s">
        <v>267</v>
      </c>
      <c r="L70">
        <v>2</v>
      </c>
      <c r="M70">
        <v>26</v>
      </c>
      <c r="N70" t="s">
        <v>281</v>
      </c>
    </row>
    <row r="71" spans="1:14" x14ac:dyDescent="0.25">
      <c r="A71" t="s">
        <v>263</v>
      </c>
      <c r="B71" t="s">
        <v>264</v>
      </c>
      <c r="C71" t="s">
        <v>311</v>
      </c>
      <c r="D71" t="s">
        <v>246</v>
      </c>
      <c r="E71" t="s">
        <v>242</v>
      </c>
      <c r="F71" t="s">
        <v>312</v>
      </c>
      <c r="H71" t="s">
        <v>242</v>
      </c>
      <c r="I71" t="s">
        <v>248</v>
      </c>
      <c r="J71">
        <v>4600</v>
      </c>
      <c r="K71" t="s">
        <v>269</v>
      </c>
      <c r="L71">
        <v>3000</v>
      </c>
      <c r="M71">
        <v>7000</v>
      </c>
      <c r="N71" t="s">
        <v>282</v>
      </c>
    </row>
    <row r="72" spans="1:14" x14ac:dyDescent="0.25">
      <c r="A72" t="s">
        <v>263</v>
      </c>
      <c r="B72" t="s">
        <v>264</v>
      </c>
      <c r="C72" t="s">
        <v>311</v>
      </c>
      <c r="D72" t="s">
        <v>246</v>
      </c>
      <c r="E72" t="s">
        <v>242</v>
      </c>
      <c r="F72" t="s">
        <v>312</v>
      </c>
      <c r="H72" t="s">
        <v>242</v>
      </c>
      <c r="I72" t="s">
        <v>271</v>
      </c>
      <c r="J72">
        <v>0.3</v>
      </c>
      <c r="K72" t="s">
        <v>269</v>
      </c>
      <c r="L72">
        <v>0.1</v>
      </c>
      <c r="M72">
        <v>7</v>
      </c>
      <c r="N72" t="s">
        <v>282</v>
      </c>
    </row>
    <row r="73" spans="1:14" x14ac:dyDescent="0.25">
      <c r="A73" t="s">
        <v>263</v>
      </c>
      <c r="B73" t="s">
        <v>264</v>
      </c>
      <c r="C73" t="s">
        <v>311</v>
      </c>
      <c r="D73" t="s">
        <v>246</v>
      </c>
      <c r="E73" t="s">
        <v>242</v>
      </c>
      <c r="F73" t="s">
        <v>312</v>
      </c>
      <c r="H73" t="s">
        <v>242</v>
      </c>
      <c r="I73" t="s">
        <v>273</v>
      </c>
      <c r="J73">
        <v>484</v>
      </c>
      <c r="K73" t="s">
        <v>269</v>
      </c>
      <c r="L73">
        <v>250</v>
      </c>
      <c r="M73">
        <v>840</v>
      </c>
      <c r="N73" t="s">
        <v>282</v>
      </c>
    </row>
    <row r="74" spans="1:14" x14ac:dyDescent="0.25">
      <c r="A74" t="s">
        <v>263</v>
      </c>
      <c r="B74" t="s">
        <v>264</v>
      </c>
      <c r="C74" t="s">
        <v>311</v>
      </c>
      <c r="D74" t="s">
        <v>246</v>
      </c>
      <c r="E74" t="s">
        <v>242</v>
      </c>
      <c r="F74" t="s">
        <v>312</v>
      </c>
      <c r="H74" t="s">
        <v>242</v>
      </c>
      <c r="I74" t="s">
        <v>275</v>
      </c>
      <c r="J74">
        <v>110</v>
      </c>
      <c r="K74" t="s">
        <v>269</v>
      </c>
      <c r="L74">
        <v>36</v>
      </c>
      <c r="M74">
        <v>200</v>
      </c>
      <c r="N74" t="s">
        <v>282</v>
      </c>
    </row>
    <row r="75" spans="1:14" x14ac:dyDescent="0.25">
      <c r="A75" t="s">
        <v>263</v>
      </c>
      <c r="B75" t="s">
        <v>264</v>
      </c>
      <c r="C75" t="s">
        <v>311</v>
      </c>
      <c r="D75" t="s">
        <v>246</v>
      </c>
      <c r="E75" t="s">
        <v>242</v>
      </c>
      <c r="F75" t="s">
        <v>312</v>
      </c>
      <c r="H75" t="s">
        <v>242</v>
      </c>
      <c r="I75" t="s">
        <v>245</v>
      </c>
      <c r="J75">
        <v>404</v>
      </c>
      <c r="K75" t="s">
        <v>269</v>
      </c>
      <c r="L75">
        <v>76</v>
      </c>
      <c r="M75">
        <v>480</v>
      </c>
      <c r="N75" t="s">
        <v>282</v>
      </c>
    </row>
    <row r="76" spans="1:14" x14ac:dyDescent="0.25">
      <c r="A76" t="s">
        <v>263</v>
      </c>
      <c r="B76" t="s">
        <v>264</v>
      </c>
      <c r="C76" t="s">
        <v>311</v>
      </c>
      <c r="D76" t="s">
        <v>246</v>
      </c>
      <c r="E76" t="s">
        <v>242</v>
      </c>
      <c r="F76" t="s">
        <v>312</v>
      </c>
      <c r="H76" t="s">
        <v>242</v>
      </c>
      <c r="I76" t="s">
        <v>247</v>
      </c>
      <c r="J76">
        <v>398</v>
      </c>
      <c r="K76" t="s">
        <v>269</v>
      </c>
      <c r="L76">
        <v>72</v>
      </c>
      <c r="M76">
        <v>480</v>
      </c>
      <c r="N76" t="s">
        <v>282</v>
      </c>
    </row>
    <row r="77" spans="1:14" x14ac:dyDescent="0.25">
      <c r="A77" t="s">
        <v>263</v>
      </c>
      <c r="B77" t="s">
        <v>264</v>
      </c>
      <c r="C77" t="s">
        <v>311</v>
      </c>
      <c r="D77" t="s">
        <v>246</v>
      </c>
      <c r="E77" t="s">
        <v>242</v>
      </c>
      <c r="F77" t="s">
        <v>312</v>
      </c>
      <c r="H77" t="s">
        <v>242</v>
      </c>
      <c r="I77" t="s">
        <v>244</v>
      </c>
      <c r="J77">
        <v>444</v>
      </c>
      <c r="K77" t="s">
        <v>269</v>
      </c>
      <c r="L77">
        <v>80</v>
      </c>
      <c r="M77">
        <v>600</v>
      </c>
      <c r="N77" t="s">
        <v>282</v>
      </c>
    </row>
    <row r="78" spans="1:14" x14ac:dyDescent="0.25">
      <c r="A78" t="s">
        <v>263</v>
      </c>
      <c r="B78" t="s">
        <v>264</v>
      </c>
      <c r="C78" t="s">
        <v>313</v>
      </c>
      <c r="D78" t="s">
        <v>246</v>
      </c>
      <c r="E78" t="s">
        <v>242</v>
      </c>
      <c r="F78" t="s">
        <v>314</v>
      </c>
      <c r="H78" t="s">
        <v>242</v>
      </c>
      <c r="I78" t="s">
        <v>243</v>
      </c>
      <c r="J78">
        <v>8.5</v>
      </c>
      <c r="K78" t="s">
        <v>267</v>
      </c>
      <c r="L78">
        <v>4.8</v>
      </c>
      <c r="M78">
        <v>17</v>
      </c>
      <c r="N78" t="s">
        <v>315</v>
      </c>
    </row>
    <row r="79" spans="1:14" x14ac:dyDescent="0.25">
      <c r="A79" t="s">
        <v>263</v>
      </c>
      <c r="B79" t="s">
        <v>264</v>
      </c>
      <c r="C79" t="s">
        <v>313</v>
      </c>
      <c r="D79" t="s">
        <v>246</v>
      </c>
      <c r="E79" t="s">
        <v>242</v>
      </c>
      <c r="F79" t="s">
        <v>314</v>
      </c>
      <c r="H79" t="s">
        <v>242</v>
      </c>
      <c r="I79" t="s">
        <v>248</v>
      </c>
      <c r="J79">
        <v>57</v>
      </c>
      <c r="K79" t="s">
        <v>269</v>
      </c>
      <c r="L79">
        <v>34</v>
      </c>
      <c r="M79">
        <v>80</v>
      </c>
      <c r="N79" t="s">
        <v>315</v>
      </c>
    </row>
    <row r="80" spans="1:14" x14ac:dyDescent="0.25">
      <c r="A80" t="s">
        <v>263</v>
      </c>
      <c r="B80" t="s">
        <v>264</v>
      </c>
      <c r="C80" t="s">
        <v>313</v>
      </c>
      <c r="D80" t="s">
        <v>246</v>
      </c>
      <c r="E80" t="s">
        <v>242</v>
      </c>
      <c r="F80" t="s">
        <v>314</v>
      </c>
      <c r="H80" t="s">
        <v>242</v>
      </c>
      <c r="I80" t="s">
        <v>273</v>
      </c>
      <c r="J80">
        <v>0.69</v>
      </c>
      <c r="K80" t="s">
        <v>269</v>
      </c>
      <c r="L80">
        <v>0.4</v>
      </c>
      <c r="M80">
        <v>1</v>
      </c>
      <c r="N80" t="s">
        <v>315</v>
      </c>
    </row>
    <row r="81" spans="1:14" x14ac:dyDescent="0.25">
      <c r="A81" t="s">
        <v>263</v>
      </c>
      <c r="B81" t="s">
        <v>264</v>
      </c>
      <c r="C81" t="s">
        <v>313</v>
      </c>
      <c r="D81" t="s">
        <v>246</v>
      </c>
      <c r="E81" t="s">
        <v>242</v>
      </c>
      <c r="F81" t="s">
        <v>314</v>
      </c>
      <c r="H81" t="s">
        <v>242</v>
      </c>
      <c r="I81" t="s">
        <v>275</v>
      </c>
      <c r="J81">
        <v>51</v>
      </c>
      <c r="K81" t="s">
        <v>269</v>
      </c>
      <c r="L81">
        <v>31</v>
      </c>
      <c r="M81">
        <v>72</v>
      </c>
      <c r="N81" t="s">
        <v>315</v>
      </c>
    </row>
    <row r="82" spans="1:14" x14ac:dyDescent="0.25">
      <c r="A82" t="s">
        <v>263</v>
      </c>
      <c r="B82" t="s">
        <v>264</v>
      </c>
      <c r="C82" t="s">
        <v>313</v>
      </c>
      <c r="D82" t="s">
        <v>246</v>
      </c>
      <c r="E82" t="s">
        <v>242</v>
      </c>
      <c r="F82" t="s">
        <v>314</v>
      </c>
      <c r="H82" t="s">
        <v>242</v>
      </c>
      <c r="I82" t="s">
        <v>245</v>
      </c>
      <c r="J82">
        <v>1.9</v>
      </c>
      <c r="K82" t="s">
        <v>269</v>
      </c>
      <c r="L82">
        <v>1.1000000000000001</v>
      </c>
      <c r="M82">
        <v>2.6</v>
      </c>
      <c r="N82" t="s">
        <v>315</v>
      </c>
    </row>
    <row r="83" spans="1:14" x14ac:dyDescent="0.25">
      <c r="A83" t="s">
        <v>263</v>
      </c>
      <c r="B83" t="s">
        <v>264</v>
      </c>
      <c r="C83" t="s">
        <v>313</v>
      </c>
      <c r="D83" t="s">
        <v>246</v>
      </c>
      <c r="E83" t="s">
        <v>242</v>
      </c>
      <c r="F83" t="s">
        <v>314</v>
      </c>
      <c r="H83" t="s">
        <v>242</v>
      </c>
      <c r="I83" t="s">
        <v>247</v>
      </c>
      <c r="J83">
        <v>1.9</v>
      </c>
      <c r="K83" t="s">
        <v>269</v>
      </c>
      <c r="L83">
        <v>1.1000000000000001</v>
      </c>
      <c r="M83">
        <v>2.6</v>
      </c>
      <c r="N83" t="s">
        <v>315</v>
      </c>
    </row>
    <row r="84" spans="1:14" x14ac:dyDescent="0.25">
      <c r="A84" t="s">
        <v>263</v>
      </c>
      <c r="B84" t="s">
        <v>264</v>
      </c>
      <c r="C84" t="s">
        <v>313</v>
      </c>
      <c r="D84" t="s">
        <v>246</v>
      </c>
      <c r="E84" t="s">
        <v>242</v>
      </c>
      <c r="F84" t="s">
        <v>314</v>
      </c>
      <c r="H84" t="s">
        <v>242</v>
      </c>
      <c r="I84" t="s">
        <v>244</v>
      </c>
      <c r="J84">
        <v>1.9</v>
      </c>
      <c r="K84" t="s">
        <v>269</v>
      </c>
      <c r="L84">
        <v>1.1000000000000001</v>
      </c>
      <c r="M84">
        <v>2.6</v>
      </c>
      <c r="N84" t="s">
        <v>315</v>
      </c>
    </row>
    <row r="85" spans="1:14" x14ac:dyDescent="0.25">
      <c r="A85" t="s">
        <v>263</v>
      </c>
      <c r="B85" t="s">
        <v>264</v>
      </c>
      <c r="C85" t="s">
        <v>316</v>
      </c>
      <c r="D85" t="s">
        <v>241</v>
      </c>
      <c r="E85" t="s">
        <v>317</v>
      </c>
      <c r="F85" t="s">
        <v>228</v>
      </c>
      <c r="H85" t="s">
        <v>242</v>
      </c>
      <c r="I85" t="s">
        <v>243</v>
      </c>
      <c r="J85">
        <v>7</v>
      </c>
      <c r="K85" t="s">
        <v>267</v>
      </c>
      <c r="L85">
        <v>2</v>
      </c>
      <c r="M85">
        <v>18</v>
      </c>
      <c r="N85" t="s">
        <v>286</v>
      </c>
    </row>
    <row r="86" spans="1:14" x14ac:dyDescent="0.25">
      <c r="A86" t="s">
        <v>263</v>
      </c>
      <c r="B86" t="s">
        <v>264</v>
      </c>
      <c r="C86" t="s">
        <v>316</v>
      </c>
      <c r="D86" t="s">
        <v>241</v>
      </c>
      <c r="E86" t="s">
        <v>317</v>
      </c>
      <c r="F86" t="s">
        <v>228</v>
      </c>
      <c r="H86" t="s">
        <v>242</v>
      </c>
      <c r="I86" t="s">
        <v>248</v>
      </c>
      <c r="J86">
        <v>4000</v>
      </c>
      <c r="K86" t="s">
        <v>269</v>
      </c>
      <c r="L86">
        <v>1000</v>
      </c>
      <c r="M86">
        <v>10000</v>
      </c>
      <c r="N86" t="s">
        <v>318</v>
      </c>
    </row>
    <row r="87" spans="1:14" x14ac:dyDescent="0.25">
      <c r="A87" t="s">
        <v>263</v>
      </c>
      <c r="B87" t="s">
        <v>264</v>
      </c>
      <c r="C87" t="s">
        <v>316</v>
      </c>
      <c r="D87" t="s">
        <v>241</v>
      </c>
      <c r="E87" t="s">
        <v>317</v>
      </c>
      <c r="F87" t="s">
        <v>228</v>
      </c>
      <c r="H87" t="s">
        <v>242</v>
      </c>
      <c r="I87" t="s">
        <v>271</v>
      </c>
      <c r="J87">
        <v>74</v>
      </c>
      <c r="K87" t="s">
        <v>269</v>
      </c>
      <c r="L87">
        <v>37</v>
      </c>
      <c r="M87">
        <v>148</v>
      </c>
      <c r="N87" t="s">
        <v>272</v>
      </c>
    </row>
    <row r="88" spans="1:14" x14ac:dyDescent="0.25">
      <c r="A88" t="s">
        <v>263</v>
      </c>
      <c r="B88" t="s">
        <v>264</v>
      </c>
      <c r="C88" t="s">
        <v>316</v>
      </c>
      <c r="D88" t="s">
        <v>241</v>
      </c>
      <c r="E88" t="s">
        <v>317</v>
      </c>
      <c r="F88" t="s">
        <v>228</v>
      </c>
      <c r="H88" t="s">
        <v>242</v>
      </c>
      <c r="I88" t="s">
        <v>273</v>
      </c>
      <c r="J88">
        <v>600</v>
      </c>
      <c r="K88" t="s">
        <v>269</v>
      </c>
      <c r="L88">
        <v>20</v>
      </c>
      <c r="M88">
        <v>3000</v>
      </c>
      <c r="N88" t="s">
        <v>276</v>
      </c>
    </row>
    <row r="89" spans="1:14" x14ac:dyDescent="0.25">
      <c r="A89" t="s">
        <v>263</v>
      </c>
      <c r="B89" t="s">
        <v>264</v>
      </c>
      <c r="C89" t="s">
        <v>316</v>
      </c>
      <c r="D89" t="s">
        <v>241</v>
      </c>
      <c r="E89" t="s">
        <v>317</v>
      </c>
      <c r="F89" t="s">
        <v>228</v>
      </c>
      <c r="H89" t="s">
        <v>242</v>
      </c>
      <c r="I89" t="s">
        <v>275</v>
      </c>
      <c r="J89">
        <v>50</v>
      </c>
      <c r="K89" t="s">
        <v>269</v>
      </c>
      <c r="L89">
        <v>30</v>
      </c>
      <c r="M89">
        <v>150</v>
      </c>
      <c r="N89" t="s">
        <v>276</v>
      </c>
    </row>
    <row r="90" spans="1:14" x14ac:dyDescent="0.25">
      <c r="A90" t="s">
        <v>263</v>
      </c>
      <c r="B90" t="s">
        <v>264</v>
      </c>
      <c r="C90" t="s">
        <v>316</v>
      </c>
      <c r="D90" t="s">
        <v>241</v>
      </c>
      <c r="E90" t="s">
        <v>317</v>
      </c>
      <c r="F90" t="s">
        <v>228</v>
      </c>
      <c r="H90" t="s">
        <v>242</v>
      </c>
      <c r="I90" t="s">
        <v>245</v>
      </c>
      <c r="J90">
        <v>840</v>
      </c>
      <c r="K90" t="s">
        <v>269</v>
      </c>
      <c r="L90">
        <v>420</v>
      </c>
      <c r="M90">
        <v>1680</v>
      </c>
      <c r="N90" t="s">
        <v>286</v>
      </c>
    </row>
    <row r="91" spans="1:14" x14ac:dyDescent="0.25">
      <c r="A91" t="s">
        <v>263</v>
      </c>
      <c r="B91" t="s">
        <v>264</v>
      </c>
      <c r="C91" t="s">
        <v>316</v>
      </c>
      <c r="D91" t="s">
        <v>241</v>
      </c>
      <c r="E91" t="s">
        <v>317</v>
      </c>
      <c r="F91" t="s">
        <v>228</v>
      </c>
      <c r="H91" t="s">
        <v>242</v>
      </c>
      <c r="I91" t="s">
        <v>247</v>
      </c>
      <c r="J91">
        <v>820</v>
      </c>
      <c r="K91" t="s">
        <v>269</v>
      </c>
      <c r="L91">
        <v>410</v>
      </c>
      <c r="M91">
        <v>1640</v>
      </c>
      <c r="N91" t="s">
        <v>286</v>
      </c>
    </row>
    <row r="92" spans="1:14" x14ac:dyDescent="0.25">
      <c r="A92" t="s">
        <v>263</v>
      </c>
      <c r="B92" t="s">
        <v>264</v>
      </c>
      <c r="C92" t="s">
        <v>316</v>
      </c>
      <c r="D92" t="s">
        <v>241</v>
      </c>
      <c r="E92" t="s">
        <v>317</v>
      </c>
      <c r="F92" t="s">
        <v>228</v>
      </c>
      <c r="H92" t="s">
        <v>242</v>
      </c>
      <c r="I92" t="s">
        <v>244</v>
      </c>
      <c r="J92">
        <v>880</v>
      </c>
      <c r="K92" t="s">
        <v>269</v>
      </c>
      <c r="L92">
        <v>440</v>
      </c>
      <c r="M92">
        <v>1760</v>
      </c>
      <c r="N92" t="s">
        <v>286</v>
      </c>
    </row>
    <row r="93" spans="1:14" x14ac:dyDescent="0.25">
      <c r="A93" t="s">
        <v>263</v>
      </c>
      <c r="B93" t="s">
        <v>264</v>
      </c>
      <c r="C93" t="s">
        <v>319</v>
      </c>
      <c r="D93" t="s">
        <v>241</v>
      </c>
      <c r="E93" t="s">
        <v>320</v>
      </c>
      <c r="F93" t="s">
        <v>228</v>
      </c>
      <c r="H93" t="s">
        <v>242</v>
      </c>
      <c r="I93" t="s">
        <v>243</v>
      </c>
      <c r="J93">
        <v>15</v>
      </c>
      <c r="K93" t="s">
        <v>267</v>
      </c>
      <c r="L93">
        <v>6</v>
      </c>
      <c r="M93">
        <v>39</v>
      </c>
      <c r="N93" t="s">
        <v>321</v>
      </c>
    </row>
    <row r="94" spans="1:14" x14ac:dyDescent="0.25">
      <c r="A94" t="s">
        <v>263</v>
      </c>
      <c r="B94" t="s">
        <v>264</v>
      </c>
      <c r="C94" t="s">
        <v>319</v>
      </c>
      <c r="D94" t="s">
        <v>241</v>
      </c>
      <c r="E94" t="s">
        <v>320</v>
      </c>
      <c r="F94" t="s">
        <v>228</v>
      </c>
      <c r="H94" t="s">
        <v>242</v>
      </c>
      <c r="I94" t="s">
        <v>248</v>
      </c>
      <c r="J94">
        <v>300</v>
      </c>
      <c r="K94" t="s">
        <v>269</v>
      </c>
      <c r="L94">
        <v>10</v>
      </c>
      <c r="M94">
        <v>2500</v>
      </c>
      <c r="N94" t="s">
        <v>322</v>
      </c>
    </row>
    <row r="95" spans="1:14" x14ac:dyDescent="0.25">
      <c r="A95" t="s">
        <v>263</v>
      </c>
      <c r="B95" t="s">
        <v>264</v>
      </c>
      <c r="C95" t="s">
        <v>319</v>
      </c>
      <c r="D95" t="s">
        <v>241</v>
      </c>
      <c r="E95" t="s">
        <v>320</v>
      </c>
      <c r="F95" t="s">
        <v>228</v>
      </c>
      <c r="H95" t="s">
        <v>242</v>
      </c>
      <c r="I95" t="s">
        <v>271</v>
      </c>
      <c r="J95">
        <v>12</v>
      </c>
      <c r="K95" t="s">
        <v>269</v>
      </c>
      <c r="L95">
        <v>6</v>
      </c>
      <c r="M95">
        <v>24</v>
      </c>
      <c r="N95" t="s">
        <v>272</v>
      </c>
    </row>
    <row r="96" spans="1:14" x14ac:dyDescent="0.25">
      <c r="A96" t="s">
        <v>263</v>
      </c>
      <c r="B96" t="s">
        <v>264</v>
      </c>
      <c r="C96" t="s">
        <v>319</v>
      </c>
      <c r="D96" t="s">
        <v>241</v>
      </c>
      <c r="E96" t="s">
        <v>320</v>
      </c>
      <c r="F96" t="s">
        <v>228</v>
      </c>
      <c r="H96" t="s">
        <v>242</v>
      </c>
      <c r="I96" t="s">
        <v>273</v>
      </c>
      <c r="J96">
        <v>10</v>
      </c>
      <c r="K96" t="s">
        <v>269</v>
      </c>
      <c r="L96">
        <v>1</v>
      </c>
      <c r="M96">
        <v>30</v>
      </c>
      <c r="N96" t="s">
        <v>323</v>
      </c>
    </row>
    <row r="97" spans="1:14" x14ac:dyDescent="0.25">
      <c r="A97" t="s">
        <v>263</v>
      </c>
      <c r="B97" t="s">
        <v>264</v>
      </c>
      <c r="C97" t="s">
        <v>319</v>
      </c>
      <c r="D97" t="s">
        <v>241</v>
      </c>
      <c r="E97" t="s">
        <v>320</v>
      </c>
      <c r="F97" t="s">
        <v>228</v>
      </c>
      <c r="H97" t="s">
        <v>242</v>
      </c>
      <c r="I97" t="s">
        <v>275</v>
      </c>
      <c r="J97">
        <v>80</v>
      </c>
      <c r="K97" t="s">
        <v>269</v>
      </c>
      <c r="L97">
        <v>50</v>
      </c>
      <c r="M97">
        <v>200</v>
      </c>
      <c r="N97" t="s">
        <v>276</v>
      </c>
    </row>
    <row r="98" spans="1:14" x14ac:dyDescent="0.25">
      <c r="A98" t="s">
        <v>263</v>
      </c>
      <c r="B98" t="s">
        <v>264</v>
      </c>
      <c r="C98" t="s">
        <v>319</v>
      </c>
      <c r="D98" t="s">
        <v>241</v>
      </c>
      <c r="E98" t="s">
        <v>320</v>
      </c>
      <c r="F98" t="s">
        <v>228</v>
      </c>
      <c r="H98" t="s">
        <v>242</v>
      </c>
      <c r="I98" t="s">
        <v>245</v>
      </c>
      <c r="J98">
        <v>60</v>
      </c>
      <c r="K98" t="s">
        <v>269</v>
      </c>
      <c r="L98">
        <v>30</v>
      </c>
      <c r="M98">
        <v>120</v>
      </c>
      <c r="N98" t="s">
        <v>324</v>
      </c>
    </row>
    <row r="99" spans="1:14" x14ac:dyDescent="0.25">
      <c r="A99" t="s">
        <v>263</v>
      </c>
      <c r="B99" t="s">
        <v>264</v>
      </c>
      <c r="C99" t="s">
        <v>319</v>
      </c>
      <c r="D99" t="s">
        <v>241</v>
      </c>
      <c r="E99" t="s">
        <v>320</v>
      </c>
      <c r="F99" t="s">
        <v>228</v>
      </c>
      <c r="H99" t="s">
        <v>242</v>
      </c>
      <c r="I99" t="s">
        <v>247</v>
      </c>
      <c r="J99">
        <v>60</v>
      </c>
      <c r="K99" t="s">
        <v>269</v>
      </c>
      <c r="L99">
        <v>30</v>
      </c>
      <c r="M99">
        <v>120</v>
      </c>
      <c r="N99" t="s">
        <v>324</v>
      </c>
    </row>
    <row r="100" spans="1:14" x14ac:dyDescent="0.25">
      <c r="A100" t="s">
        <v>263</v>
      </c>
      <c r="B100" t="s">
        <v>264</v>
      </c>
      <c r="C100" t="s">
        <v>319</v>
      </c>
      <c r="D100" t="s">
        <v>241</v>
      </c>
      <c r="E100" t="s">
        <v>320</v>
      </c>
      <c r="F100" t="s">
        <v>228</v>
      </c>
      <c r="H100" t="s">
        <v>242</v>
      </c>
      <c r="I100" t="s">
        <v>244</v>
      </c>
      <c r="J100">
        <v>62</v>
      </c>
      <c r="K100" t="s">
        <v>269</v>
      </c>
      <c r="L100">
        <v>31</v>
      </c>
      <c r="M100">
        <v>124</v>
      </c>
      <c r="N100" t="s">
        <v>324</v>
      </c>
    </row>
    <row r="101" spans="1:14" x14ac:dyDescent="0.25">
      <c r="A101" t="s">
        <v>263</v>
      </c>
      <c r="B101" t="s">
        <v>264</v>
      </c>
      <c r="C101" t="s">
        <v>325</v>
      </c>
      <c r="D101" t="s">
        <v>241</v>
      </c>
      <c r="E101" t="s">
        <v>326</v>
      </c>
      <c r="F101" t="s">
        <v>12</v>
      </c>
      <c r="H101" t="s">
        <v>242</v>
      </c>
      <c r="I101" t="s">
        <v>243</v>
      </c>
      <c r="J101">
        <v>78</v>
      </c>
      <c r="K101" t="s">
        <v>267</v>
      </c>
      <c r="L101">
        <v>47</v>
      </c>
      <c r="M101">
        <v>100</v>
      </c>
      <c r="N101" t="s">
        <v>327</v>
      </c>
    </row>
    <row r="102" spans="1:14" x14ac:dyDescent="0.25">
      <c r="A102" t="s">
        <v>263</v>
      </c>
      <c r="B102" t="s">
        <v>264</v>
      </c>
      <c r="C102" t="s">
        <v>325</v>
      </c>
      <c r="D102" t="s">
        <v>241</v>
      </c>
      <c r="E102" t="s">
        <v>326</v>
      </c>
      <c r="F102" t="s">
        <v>12</v>
      </c>
      <c r="H102" t="s">
        <v>242</v>
      </c>
      <c r="I102" t="s">
        <v>248</v>
      </c>
      <c r="J102">
        <v>130</v>
      </c>
      <c r="K102" t="s">
        <v>269</v>
      </c>
      <c r="L102">
        <v>78</v>
      </c>
      <c r="M102">
        <v>182</v>
      </c>
      <c r="N102" t="s">
        <v>300</v>
      </c>
    </row>
    <row r="103" spans="1:14" x14ac:dyDescent="0.25">
      <c r="A103" t="s">
        <v>263</v>
      </c>
      <c r="B103" t="s">
        <v>264</v>
      </c>
      <c r="C103" t="s">
        <v>325</v>
      </c>
      <c r="D103" t="s">
        <v>241</v>
      </c>
      <c r="E103" t="s">
        <v>326</v>
      </c>
      <c r="F103" t="s">
        <v>12</v>
      </c>
      <c r="H103" t="s">
        <v>242</v>
      </c>
      <c r="I103" t="s">
        <v>273</v>
      </c>
      <c r="J103">
        <v>50</v>
      </c>
      <c r="K103" t="s">
        <v>269</v>
      </c>
      <c r="L103">
        <v>30</v>
      </c>
      <c r="M103">
        <v>70</v>
      </c>
      <c r="N103" t="s">
        <v>305</v>
      </c>
    </row>
    <row r="104" spans="1:14" x14ac:dyDescent="0.25">
      <c r="A104" t="s">
        <v>263</v>
      </c>
      <c r="B104" t="s">
        <v>264</v>
      </c>
      <c r="C104" t="s">
        <v>325</v>
      </c>
      <c r="D104" t="s">
        <v>241</v>
      </c>
      <c r="E104" t="s">
        <v>326</v>
      </c>
      <c r="F104" t="s">
        <v>12</v>
      </c>
      <c r="H104" t="s">
        <v>242</v>
      </c>
      <c r="I104" t="s">
        <v>275</v>
      </c>
      <c r="J104">
        <v>942</v>
      </c>
      <c r="K104" t="s">
        <v>269</v>
      </c>
      <c r="L104">
        <v>565</v>
      </c>
      <c r="M104">
        <v>1319</v>
      </c>
      <c r="N104" t="s">
        <v>300</v>
      </c>
    </row>
    <row r="105" spans="1:14" x14ac:dyDescent="0.25">
      <c r="A105" t="s">
        <v>263</v>
      </c>
      <c r="B105" t="s">
        <v>264</v>
      </c>
      <c r="C105" t="s">
        <v>325</v>
      </c>
      <c r="D105" t="s">
        <v>241</v>
      </c>
      <c r="E105" t="s">
        <v>326</v>
      </c>
      <c r="F105" t="s">
        <v>12</v>
      </c>
      <c r="H105" t="s">
        <v>242</v>
      </c>
      <c r="I105" t="s">
        <v>245</v>
      </c>
      <c r="J105">
        <v>30</v>
      </c>
      <c r="K105" t="s">
        <v>269</v>
      </c>
      <c r="L105">
        <v>18</v>
      </c>
      <c r="M105">
        <v>42</v>
      </c>
      <c r="N105" t="s">
        <v>305</v>
      </c>
    </row>
    <row r="106" spans="1:14" x14ac:dyDescent="0.25">
      <c r="A106" t="s">
        <v>263</v>
      </c>
      <c r="B106" t="s">
        <v>264</v>
      </c>
      <c r="C106" t="s">
        <v>325</v>
      </c>
      <c r="D106" t="s">
        <v>241</v>
      </c>
      <c r="E106" t="s">
        <v>326</v>
      </c>
      <c r="F106" t="s">
        <v>12</v>
      </c>
      <c r="H106" t="s">
        <v>242</v>
      </c>
      <c r="I106" t="s">
        <v>247</v>
      </c>
      <c r="J106">
        <v>30</v>
      </c>
      <c r="K106" t="s">
        <v>269</v>
      </c>
      <c r="L106">
        <v>18</v>
      </c>
      <c r="M106">
        <v>42</v>
      </c>
      <c r="N106" t="s">
        <v>306</v>
      </c>
    </row>
    <row r="107" spans="1:14" x14ac:dyDescent="0.25">
      <c r="A107" t="s">
        <v>263</v>
      </c>
      <c r="B107" t="s">
        <v>264</v>
      </c>
      <c r="C107" t="s">
        <v>325</v>
      </c>
      <c r="D107" t="s">
        <v>241</v>
      </c>
      <c r="E107" t="s">
        <v>326</v>
      </c>
      <c r="F107" t="s">
        <v>12</v>
      </c>
      <c r="H107" t="s">
        <v>242</v>
      </c>
      <c r="I107" t="s">
        <v>244</v>
      </c>
      <c r="J107">
        <v>30</v>
      </c>
      <c r="K107" t="s">
        <v>269</v>
      </c>
      <c r="L107">
        <v>18</v>
      </c>
      <c r="M107">
        <v>42</v>
      </c>
      <c r="N107" t="s">
        <v>305</v>
      </c>
    </row>
    <row r="108" spans="1:14" x14ac:dyDescent="0.25">
      <c r="A108" t="s">
        <v>263</v>
      </c>
      <c r="B108" t="s">
        <v>264</v>
      </c>
      <c r="C108" t="s">
        <v>328</v>
      </c>
      <c r="D108" t="s">
        <v>241</v>
      </c>
      <c r="E108" t="s">
        <v>329</v>
      </c>
      <c r="F108" t="s">
        <v>228</v>
      </c>
      <c r="H108" t="s">
        <v>242</v>
      </c>
      <c r="I108" t="s">
        <v>243</v>
      </c>
      <c r="J108">
        <v>55</v>
      </c>
      <c r="K108" t="s">
        <v>267</v>
      </c>
      <c r="N108" t="s">
        <v>330</v>
      </c>
    </row>
    <row r="109" spans="1:14" x14ac:dyDescent="0.25">
      <c r="A109" t="s">
        <v>263</v>
      </c>
      <c r="B109" t="s">
        <v>264</v>
      </c>
      <c r="C109" t="s">
        <v>328</v>
      </c>
      <c r="D109" t="s">
        <v>241</v>
      </c>
      <c r="E109" t="s">
        <v>329</v>
      </c>
      <c r="F109" t="s">
        <v>228</v>
      </c>
      <c r="H109" t="s">
        <v>242</v>
      </c>
      <c r="I109" t="s">
        <v>245</v>
      </c>
      <c r="J109">
        <v>49</v>
      </c>
      <c r="K109" t="s">
        <v>269</v>
      </c>
      <c r="N109" t="s">
        <v>330</v>
      </c>
    </row>
    <row r="110" spans="1:14" x14ac:dyDescent="0.25">
      <c r="A110" t="s">
        <v>263</v>
      </c>
      <c r="B110" t="s">
        <v>264</v>
      </c>
      <c r="C110" t="s">
        <v>328</v>
      </c>
      <c r="D110" t="s">
        <v>241</v>
      </c>
      <c r="E110" t="s">
        <v>329</v>
      </c>
      <c r="F110" t="s">
        <v>228</v>
      </c>
      <c r="H110" t="s">
        <v>242</v>
      </c>
      <c r="I110" t="s">
        <v>247</v>
      </c>
      <c r="J110">
        <v>47</v>
      </c>
      <c r="K110" t="s">
        <v>269</v>
      </c>
      <c r="N110" t="s">
        <v>330</v>
      </c>
    </row>
    <row r="111" spans="1:14" x14ac:dyDescent="0.25">
      <c r="A111" t="s">
        <v>263</v>
      </c>
      <c r="B111" t="s">
        <v>264</v>
      </c>
      <c r="C111" t="s">
        <v>328</v>
      </c>
      <c r="D111" t="s">
        <v>241</v>
      </c>
      <c r="E111" t="s">
        <v>329</v>
      </c>
      <c r="F111" t="s">
        <v>228</v>
      </c>
      <c r="H111" t="s">
        <v>242</v>
      </c>
      <c r="I111" t="s">
        <v>244</v>
      </c>
      <c r="J111">
        <v>54</v>
      </c>
      <c r="K111" t="s">
        <v>269</v>
      </c>
      <c r="N111" t="s">
        <v>330</v>
      </c>
    </row>
    <row r="112" spans="1:14" x14ac:dyDescent="0.25">
      <c r="A112" t="s">
        <v>263</v>
      </c>
      <c r="B112" t="s">
        <v>264</v>
      </c>
      <c r="C112" t="s">
        <v>331</v>
      </c>
      <c r="D112" t="s">
        <v>241</v>
      </c>
      <c r="E112" t="s">
        <v>332</v>
      </c>
      <c r="F112" t="s">
        <v>228</v>
      </c>
      <c r="H112" t="s">
        <v>242</v>
      </c>
      <c r="I112" t="s">
        <v>243</v>
      </c>
      <c r="J112">
        <v>54</v>
      </c>
      <c r="K112" t="s">
        <v>267</v>
      </c>
      <c r="N112" t="s">
        <v>333</v>
      </c>
    </row>
    <row r="113" spans="1:14" x14ac:dyDescent="0.25">
      <c r="A113" t="s">
        <v>263</v>
      </c>
      <c r="B113" t="s">
        <v>264</v>
      </c>
      <c r="C113" t="s">
        <v>331</v>
      </c>
      <c r="D113" t="s">
        <v>241</v>
      </c>
      <c r="E113" t="s">
        <v>332</v>
      </c>
      <c r="F113" t="s">
        <v>228</v>
      </c>
      <c r="H113" t="s">
        <v>242</v>
      </c>
      <c r="I113" t="s">
        <v>245</v>
      </c>
      <c r="J113">
        <v>150</v>
      </c>
      <c r="K113" t="s">
        <v>269</v>
      </c>
      <c r="N113" t="s">
        <v>333</v>
      </c>
    </row>
    <row r="114" spans="1:14" x14ac:dyDescent="0.25">
      <c r="A114" t="s">
        <v>263</v>
      </c>
      <c r="B114" t="s">
        <v>264</v>
      </c>
      <c r="C114" t="s">
        <v>331</v>
      </c>
      <c r="D114" t="s">
        <v>241</v>
      </c>
      <c r="E114" t="s">
        <v>332</v>
      </c>
      <c r="F114" t="s">
        <v>228</v>
      </c>
      <c r="H114" t="s">
        <v>242</v>
      </c>
      <c r="I114" t="s">
        <v>247</v>
      </c>
      <c r="J114">
        <v>140</v>
      </c>
      <c r="K114" t="s">
        <v>269</v>
      </c>
      <c r="N114" t="s">
        <v>333</v>
      </c>
    </row>
    <row r="115" spans="1:14" x14ac:dyDescent="0.25">
      <c r="A115" t="s">
        <v>263</v>
      </c>
      <c r="B115" t="s">
        <v>264</v>
      </c>
      <c r="C115" t="s">
        <v>331</v>
      </c>
      <c r="D115" t="s">
        <v>241</v>
      </c>
      <c r="E115" t="s">
        <v>332</v>
      </c>
      <c r="F115" t="s">
        <v>228</v>
      </c>
      <c r="H115" t="s">
        <v>242</v>
      </c>
      <c r="I115" t="s">
        <v>244</v>
      </c>
      <c r="J115">
        <v>170</v>
      </c>
      <c r="K115" t="s">
        <v>269</v>
      </c>
      <c r="N115" t="s">
        <v>333</v>
      </c>
    </row>
    <row r="116" spans="1:14" x14ac:dyDescent="0.25">
      <c r="A116" t="s">
        <v>263</v>
      </c>
      <c r="B116" t="s">
        <v>264</v>
      </c>
      <c r="C116" t="s">
        <v>334</v>
      </c>
      <c r="D116" t="s">
        <v>241</v>
      </c>
      <c r="E116" t="s">
        <v>335</v>
      </c>
      <c r="F116" t="s">
        <v>228</v>
      </c>
      <c r="H116" t="s">
        <v>242</v>
      </c>
      <c r="I116" t="s">
        <v>243</v>
      </c>
      <c r="J116">
        <v>53</v>
      </c>
      <c r="K116" t="s">
        <v>267</v>
      </c>
      <c r="N116" t="s">
        <v>336</v>
      </c>
    </row>
    <row r="117" spans="1:14" x14ac:dyDescent="0.25">
      <c r="A117" t="s">
        <v>263</v>
      </c>
      <c r="B117" t="s">
        <v>264</v>
      </c>
      <c r="C117" t="s">
        <v>334</v>
      </c>
      <c r="D117" t="s">
        <v>241</v>
      </c>
      <c r="E117" t="s">
        <v>335</v>
      </c>
      <c r="F117" t="s">
        <v>228</v>
      </c>
      <c r="H117" t="s">
        <v>242</v>
      </c>
      <c r="I117" t="s">
        <v>245</v>
      </c>
      <c r="J117">
        <v>160</v>
      </c>
      <c r="K117" t="s">
        <v>269</v>
      </c>
      <c r="N117" t="s">
        <v>336</v>
      </c>
    </row>
    <row r="118" spans="1:14" x14ac:dyDescent="0.25">
      <c r="A118" t="s">
        <v>263</v>
      </c>
      <c r="B118" t="s">
        <v>264</v>
      </c>
      <c r="C118" t="s">
        <v>334</v>
      </c>
      <c r="D118" t="s">
        <v>241</v>
      </c>
      <c r="E118" t="s">
        <v>335</v>
      </c>
      <c r="F118" t="s">
        <v>228</v>
      </c>
      <c r="H118" t="s">
        <v>242</v>
      </c>
      <c r="I118" t="s">
        <v>247</v>
      </c>
      <c r="J118">
        <v>140</v>
      </c>
      <c r="K118" t="s">
        <v>269</v>
      </c>
      <c r="N118" t="s">
        <v>336</v>
      </c>
    </row>
    <row r="119" spans="1:14" x14ac:dyDescent="0.25">
      <c r="A119" t="s">
        <v>263</v>
      </c>
      <c r="B119" t="s">
        <v>264</v>
      </c>
      <c r="C119" t="s">
        <v>334</v>
      </c>
      <c r="D119" t="s">
        <v>241</v>
      </c>
      <c r="E119" t="s">
        <v>335</v>
      </c>
      <c r="F119" t="s">
        <v>228</v>
      </c>
      <c r="H119" t="s">
        <v>242</v>
      </c>
      <c r="I119" t="s">
        <v>244</v>
      </c>
      <c r="J119">
        <v>200</v>
      </c>
      <c r="K119" t="s">
        <v>269</v>
      </c>
      <c r="N119" t="s">
        <v>336</v>
      </c>
    </row>
    <row r="120" spans="1:14" x14ac:dyDescent="0.25">
      <c r="A120" t="s">
        <v>263</v>
      </c>
      <c r="B120" t="s">
        <v>264</v>
      </c>
      <c r="C120" t="s">
        <v>337</v>
      </c>
      <c r="D120" t="s">
        <v>241</v>
      </c>
      <c r="E120" t="s">
        <v>338</v>
      </c>
      <c r="F120" t="s">
        <v>228</v>
      </c>
      <c r="H120" t="s">
        <v>242</v>
      </c>
      <c r="I120" t="s">
        <v>243</v>
      </c>
      <c r="J120">
        <v>43</v>
      </c>
      <c r="K120" t="s">
        <v>267</v>
      </c>
      <c r="N120" t="s">
        <v>339</v>
      </c>
    </row>
    <row r="121" spans="1:14" x14ac:dyDescent="0.25">
      <c r="A121" t="s">
        <v>263</v>
      </c>
      <c r="B121" t="s">
        <v>264</v>
      </c>
      <c r="C121" t="s">
        <v>337</v>
      </c>
      <c r="D121" t="s">
        <v>241</v>
      </c>
      <c r="E121" t="s">
        <v>338</v>
      </c>
      <c r="F121" t="s">
        <v>228</v>
      </c>
      <c r="H121" t="s">
        <v>242</v>
      </c>
      <c r="I121" t="s">
        <v>245</v>
      </c>
      <c r="J121">
        <v>150</v>
      </c>
      <c r="K121" t="s">
        <v>269</v>
      </c>
      <c r="N121" t="s">
        <v>339</v>
      </c>
    </row>
    <row r="122" spans="1:14" x14ac:dyDescent="0.25">
      <c r="A122" t="s">
        <v>263</v>
      </c>
      <c r="B122" t="s">
        <v>264</v>
      </c>
      <c r="C122" t="s">
        <v>337</v>
      </c>
      <c r="D122" t="s">
        <v>241</v>
      </c>
      <c r="E122" t="s">
        <v>338</v>
      </c>
      <c r="F122" t="s">
        <v>228</v>
      </c>
      <c r="H122" t="s">
        <v>242</v>
      </c>
      <c r="I122" t="s">
        <v>247</v>
      </c>
      <c r="J122">
        <v>140</v>
      </c>
      <c r="K122" t="s">
        <v>269</v>
      </c>
      <c r="N122" t="s">
        <v>339</v>
      </c>
    </row>
    <row r="123" spans="1:14" x14ac:dyDescent="0.25">
      <c r="A123" t="s">
        <v>263</v>
      </c>
      <c r="B123" t="s">
        <v>264</v>
      </c>
      <c r="C123" t="s">
        <v>337</v>
      </c>
      <c r="D123" t="s">
        <v>241</v>
      </c>
      <c r="E123" t="s">
        <v>338</v>
      </c>
      <c r="F123" t="s">
        <v>228</v>
      </c>
      <c r="H123" t="s">
        <v>242</v>
      </c>
      <c r="I123" t="s">
        <v>244</v>
      </c>
      <c r="J123">
        <v>170</v>
      </c>
      <c r="K123" t="s">
        <v>269</v>
      </c>
      <c r="N123" t="s">
        <v>339</v>
      </c>
    </row>
    <row r="124" spans="1:14" x14ac:dyDescent="0.25">
      <c r="A124" t="s">
        <v>263</v>
      </c>
      <c r="B124" t="s">
        <v>264</v>
      </c>
      <c r="C124" t="s">
        <v>340</v>
      </c>
      <c r="D124" t="s">
        <v>241</v>
      </c>
      <c r="E124" t="s">
        <v>341</v>
      </c>
      <c r="F124" t="s">
        <v>228</v>
      </c>
      <c r="H124" t="s">
        <v>242</v>
      </c>
      <c r="I124" t="s">
        <v>243</v>
      </c>
      <c r="J124">
        <v>24</v>
      </c>
      <c r="K124" t="s">
        <v>267</v>
      </c>
      <c r="N124" t="s">
        <v>342</v>
      </c>
    </row>
    <row r="125" spans="1:14" x14ac:dyDescent="0.25">
      <c r="A125" t="s">
        <v>263</v>
      </c>
      <c r="B125" t="s">
        <v>264</v>
      </c>
      <c r="C125" t="s">
        <v>340</v>
      </c>
      <c r="D125" t="s">
        <v>241</v>
      </c>
      <c r="E125" t="s">
        <v>341</v>
      </c>
      <c r="F125" t="s">
        <v>228</v>
      </c>
      <c r="H125" t="s">
        <v>242</v>
      </c>
      <c r="I125" t="s">
        <v>245</v>
      </c>
      <c r="J125">
        <v>260</v>
      </c>
      <c r="K125" t="s">
        <v>269</v>
      </c>
      <c r="N125" t="s">
        <v>342</v>
      </c>
    </row>
    <row r="126" spans="1:14" x14ac:dyDescent="0.25">
      <c r="A126" t="s">
        <v>263</v>
      </c>
      <c r="B126" t="s">
        <v>264</v>
      </c>
      <c r="C126" t="s">
        <v>340</v>
      </c>
      <c r="D126" t="s">
        <v>241</v>
      </c>
      <c r="E126" t="s">
        <v>341</v>
      </c>
      <c r="F126" t="s">
        <v>228</v>
      </c>
      <c r="H126" t="s">
        <v>242</v>
      </c>
      <c r="I126" t="s">
        <v>247</v>
      </c>
      <c r="J126">
        <v>240</v>
      </c>
      <c r="K126" t="s">
        <v>269</v>
      </c>
      <c r="N126" t="s">
        <v>342</v>
      </c>
    </row>
    <row r="127" spans="1:14" x14ac:dyDescent="0.25">
      <c r="A127" t="s">
        <v>263</v>
      </c>
      <c r="B127" t="s">
        <v>264</v>
      </c>
      <c r="C127" t="s">
        <v>340</v>
      </c>
      <c r="D127" t="s">
        <v>241</v>
      </c>
      <c r="E127" t="s">
        <v>341</v>
      </c>
      <c r="F127" t="s">
        <v>228</v>
      </c>
      <c r="H127" t="s">
        <v>242</v>
      </c>
      <c r="I127" t="s">
        <v>244</v>
      </c>
      <c r="J127">
        <v>270</v>
      </c>
      <c r="K127" t="s">
        <v>269</v>
      </c>
      <c r="N127" t="s">
        <v>342</v>
      </c>
    </row>
    <row r="128" spans="1:14" x14ac:dyDescent="0.25">
      <c r="A128" t="s">
        <v>263</v>
      </c>
      <c r="B128" t="s">
        <v>264</v>
      </c>
      <c r="C128" t="s">
        <v>343</v>
      </c>
      <c r="D128" t="s">
        <v>241</v>
      </c>
      <c r="E128" t="s">
        <v>344</v>
      </c>
      <c r="F128" t="s">
        <v>228</v>
      </c>
      <c r="H128" t="s">
        <v>242</v>
      </c>
      <c r="I128" t="s">
        <v>243</v>
      </c>
      <c r="J128">
        <v>30</v>
      </c>
      <c r="K128" t="s">
        <v>267</v>
      </c>
      <c r="N128" t="s">
        <v>345</v>
      </c>
    </row>
    <row r="129" spans="1:14" x14ac:dyDescent="0.25">
      <c r="A129" t="s">
        <v>263</v>
      </c>
      <c r="B129" t="s">
        <v>264</v>
      </c>
      <c r="C129" t="s">
        <v>343</v>
      </c>
      <c r="D129" t="s">
        <v>241</v>
      </c>
      <c r="E129" t="s">
        <v>344</v>
      </c>
      <c r="F129" t="s">
        <v>228</v>
      </c>
      <c r="H129" t="s">
        <v>242</v>
      </c>
      <c r="I129" t="s">
        <v>245</v>
      </c>
      <c r="J129">
        <v>30</v>
      </c>
      <c r="K129" t="s">
        <v>269</v>
      </c>
      <c r="N129" t="s">
        <v>345</v>
      </c>
    </row>
    <row r="130" spans="1:14" x14ac:dyDescent="0.25">
      <c r="A130" t="s">
        <v>263</v>
      </c>
      <c r="B130" t="s">
        <v>264</v>
      </c>
      <c r="C130" t="s">
        <v>343</v>
      </c>
      <c r="D130" t="s">
        <v>241</v>
      </c>
      <c r="E130" t="s">
        <v>344</v>
      </c>
      <c r="F130" t="s">
        <v>228</v>
      </c>
      <c r="H130" t="s">
        <v>242</v>
      </c>
      <c r="I130" t="s">
        <v>247</v>
      </c>
      <c r="J130">
        <v>30</v>
      </c>
      <c r="K130" t="s">
        <v>269</v>
      </c>
      <c r="N130" t="s">
        <v>345</v>
      </c>
    </row>
    <row r="131" spans="1:14" x14ac:dyDescent="0.25">
      <c r="A131" t="s">
        <v>263</v>
      </c>
      <c r="B131" t="s">
        <v>264</v>
      </c>
      <c r="C131" t="s">
        <v>343</v>
      </c>
      <c r="D131" t="s">
        <v>241</v>
      </c>
      <c r="E131" t="s">
        <v>344</v>
      </c>
      <c r="F131" t="s">
        <v>228</v>
      </c>
      <c r="H131" t="s">
        <v>242</v>
      </c>
      <c r="I131" t="s">
        <v>244</v>
      </c>
      <c r="J131">
        <v>32</v>
      </c>
      <c r="K131" t="s">
        <v>269</v>
      </c>
      <c r="N131" t="s">
        <v>345</v>
      </c>
    </row>
    <row r="132" spans="1:14" x14ac:dyDescent="0.25">
      <c r="A132" t="s">
        <v>263</v>
      </c>
      <c r="B132" t="s">
        <v>264</v>
      </c>
      <c r="C132" t="s">
        <v>346</v>
      </c>
      <c r="D132" t="s">
        <v>241</v>
      </c>
      <c r="E132" t="s">
        <v>347</v>
      </c>
      <c r="F132" t="s">
        <v>12</v>
      </c>
      <c r="H132" t="s">
        <v>242</v>
      </c>
      <c r="I132" t="s">
        <v>243</v>
      </c>
      <c r="J132">
        <v>3.9</v>
      </c>
      <c r="K132" t="s">
        <v>267</v>
      </c>
      <c r="L132">
        <v>2</v>
      </c>
      <c r="M132">
        <v>8</v>
      </c>
      <c r="N132" t="s">
        <v>348</v>
      </c>
    </row>
    <row r="133" spans="1:14" x14ac:dyDescent="0.25">
      <c r="A133" t="s">
        <v>263</v>
      </c>
      <c r="B133" t="s">
        <v>264</v>
      </c>
      <c r="C133" t="s">
        <v>346</v>
      </c>
      <c r="D133" t="s">
        <v>241</v>
      </c>
      <c r="E133" t="s">
        <v>347</v>
      </c>
      <c r="F133" t="s">
        <v>12</v>
      </c>
      <c r="H133" t="s">
        <v>242</v>
      </c>
      <c r="I133" t="s">
        <v>248</v>
      </c>
      <c r="J133">
        <v>3.7</v>
      </c>
      <c r="K133" t="s">
        <v>269</v>
      </c>
      <c r="L133">
        <v>2</v>
      </c>
      <c r="M133">
        <v>5</v>
      </c>
      <c r="N133" t="s">
        <v>349</v>
      </c>
    </row>
    <row r="134" spans="1:14" x14ac:dyDescent="0.25">
      <c r="A134" t="s">
        <v>263</v>
      </c>
      <c r="B134" t="s">
        <v>264</v>
      </c>
      <c r="C134" t="s">
        <v>346</v>
      </c>
      <c r="D134" t="s">
        <v>241</v>
      </c>
      <c r="E134" t="s">
        <v>347</v>
      </c>
      <c r="F134" t="s">
        <v>12</v>
      </c>
      <c r="H134" t="s">
        <v>242</v>
      </c>
      <c r="I134" t="s">
        <v>273</v>
      </c>
      <c r="J134">
        <v>0.17</v>
      </c>
      <c r="K134" t="s">
        <v>269</v>
      </c>
      <c r="L134">
        <v>0.06</v>
      </c>
      <c r="M134">
        <v>0.51</v>
      </c>
      <c r="N134" t="s">
        <v>349</v>
      </c>
    </row>
    <row r="135" spans="1:14" x14ac:dyDescent="0.25">
      <c r="A135" t="s">
        <v>263</v>
      </c>
      <c r="B135" t="s">
        <v>264</v>
      </c>
      <c r="C135" t="s">
        <v>346</v>
      </c>
      <c r="D135" t="s">
        <v>241</v>
      </c>
      <c r="E135" t="s">
        <v>347</v>
      </c>
      <c r="F135" t="s">
        <v>12</v>
      </c>
      <c r="H135" t="s">
        <v>242</v>
      </c>
      <c r="I135" t="s">
        <v>275</v>
      </c>
      <c r="J135">
        <v>69</v>
      </c>
      <c r="K135" t="s">
        <v>269</v>
      </c>
      <c r="L135">
        <v>41</v>
      </c>
      <c r="M135">
        <v>97</v>
      </c>
      <c r="N135" t="s">
        <v>349</v>
      </c>
    </row>
    <row r="136" spans="1:14" x14ac:dyDescent="0.25">
      <c r="A136" t="s">
        <v>263</v>
      </c>
      <c r="B136" t="s">
        <v>264</v>
      </c>
      <c r="C136" t="s">
        <v>346</v>
      </c>
      <c r="D136" t="s">
        <v>241</v>
      </c>
      <c r="E136" t="s">
        <v>347</v>
      </c>
      <c r="F136" t="s">
        <v>12</v>
      </c>
      <c r="H136" t="s">
        <v>242</v>
      </c>
      <c r="I136" t="s">
        <v>245</v>
      </c>
      <c r="J136">
        <v>1.5</v>
      </c>
      <c r="K136" t="s">
        <v>269</v>
      </c>
      <c r="L136">
        <v>1</v>
      </c>
      <c r="M136">
        <v>2</v>
      </c>
      <c r="N136" t="s">
        <v>306</v>
      </c>
    </row>
    <row r="137" spans="1:14" x14ac:dyDescent="0.25">
      <c r="A137" t="s">
        <v>263</v>
      </c>
      <c r="B137" t="s">
        <v>264</v>
      </c>
      <c r="C137" t="s">
        <v>346</v>
      </c>
      <c r="D137" t="s">
        <v>241</v>
      </c>
      <c r="E137" t="s">
        <v>347</v>
      </c>
      <c r="F137" t="s">
        <v>12</v>
      </c>
      <c r="H137" t="s">
        <v>242</v>
      </c>
      <c r="I137" t="s">
        <v>247</v>
      </c>
      <c r="J137">
        <v>1.5</v>
      </c>
      <c r="K137" t="s">
        <v>269</v>
      </c>
      <c r="L137">
        <v>1</v>
      </c>
      <c r="M137">
        <v>2</v>
      </c>
      <c r="N137" t="s">
        <v>306</v>
      </c>
    </row>
    <row r="138" spans="1:14" x14ac:dyDescent="0.25">
      <c r="A138" t="s">
        <v>263</v>
      </c>
      <c r="B138" t="s">
        <v>264</v>
      </c>
      <c r="C138" t="s">
        <v>346</v>
      </c>
      <c r="D138" t="s">
        <v>241</v>
      </c>
      <c r="E138" t="s">
        <v>347</v>
      </c>
      <c r="F138" t="s">
        <v>12</v>
      </c>
      <c r="H138" t="s">
        <v>242</v>
      </c>
      <c r="I138" t="s">
        <v>244</v>
      </c>
      <c r="J138">
        <v>1.5</v>
      </c>
      <c r="K138" t="s">
        <v>269</v>
      </c>
      <c r="L138">
        <v>1</v>
      </c>
      <c r="M138">
        <v>2</v>
      </c>
      <c r="N138" t="s">
        <v>349</v>
      </c>
    </row>
    <row r="139" spans="1:14" x14ac:dyDescent="0.25">
      <c r="A139" t="s">
        <v>263</v>
      </c>
      <c r="B139" t="s">
        <v>264</v>
      </c>
      <c r="C139" t="s">
        <v>350</v>
      </c>
      <c r="D139" t="s">
        <v>241</v>
      </c>
      <c r="E139" t="s">
        <v>347</v>
      </c>
      <c r="F139" t="s">
        <v>10</v>
      </c>
      <c r="H139" t="s">
        <v>242</v>
      </c>
      <c r="I139" t="s">
        <v>243</v>
      </c>
      <c r="J139">
        <v>5.4</v>
      </c>
      <c r="K139" t="s">
        <v>267</v>
      </c>
      <c r="L139">
        <v>2.7</v>
      </c>
      <c r="M139">
        <v>11</v>
      </c>
      <c r="N139" t="s">
        <v>351</v>
      </c>
    </row>
    <row r="140" spans="1:14" x14ac:dyDescent="0.25">
      <c r="A140" t="s">
        <v>263</v>
      </c>
      <c r="B140" t="s">
        <v>264</v>
      </c>
      <c r="C140" t="s">
        <v>350</v>
      </c>
      <c r="D140" t="s">
        <v>241</v>
      </c>
      <c r="E140" t="s">
        <v>347</v>
      </c>
      <c r="F140" t="s">
        <v>10</v>
      </c>
      <c r="H140" t="s">
        <v>242</v>
      </c>
      <c r="I140" t="s">
        <v>248</v>
      </c>
      <c r="J140">
        <v>22</v>
      </c>
      <c r="K140" t="s">
        <v>269</v>
      </c>
      <c r="L140">
        <v>18</v>
      </c>
      <c r="M140">
        <v>42</v>
      </c>
      <c r="N140" t="s">
        <v>352</v>
      </c>
    </row>
    <row r="141" spans="1:14" x14ac:dyDescent="0.25">
      <c r="A141" t="s">
        <v>263</v>
      </c>
      <c r="B141" t="s">
        <v>264</v>
      </c>
      <c r="C141" t="s">
        <v>350</v>
      </c>
      <c r="D141" t="s">
        <v>241</v>
      </c>
      <c r="E141" t="s">
        <v>347</v>
      </c>
      <c r="F141" t="s">
        <v>10</v>
      </c>
      <c r="H141" t="s">
        <v>242</v>
      </c>
      <c r="I141" t="s">
        <v>273</v>
      </c>
      <c r="J141">
        <v>1.8</v>
      </c>
      <c r="K141" t="s">
        <v>269</v>
      </c>
      <c r="L141">
        <v>1.1000000000000001</v>
      </c>
      <c r="M141">
        <v>2.5</v>
      </c>
      <c r="N141" t="s">
        <v>349</v>
      </c>
    </row>
    <row r="142" spans="1:14" x14ac:dyDescent="0.25">
      <c r="A142" t="s">
        <v>263</v>
      </c>
      <c r="B142" t="s">
        <v>264</v>
      </c>
      <c r="C142" t="s">
        <v>350</v>
      </c>
      <c r="D142" t="s">
        <v>241</v>
      </c>
      <c r="E142" t="s">
        <v>347</v>
      </c>
      <c r="F142" t="s">
        <v>10</v>
      </c>
      <c r="H142" t="s">
        <v>242</v>
      </c>
      <c r="I142" t="s">
        <v>275</v>
      </c>
      <c r="J142">
        <v>42</v>
      </c>
      <c r="K142" t="s">
        <v>269</v>
      </c>
      <c r="L142">
        <v>25</v>
      </c>
      <c r="M142">
        <v>59</v>
      </c>
      <c r="N142" t="s">
        <v>352</v>
      </c>
    </row>
    <row r="143" spans="1:14" x14ac:dyDescent="0.25">
      <c r="A143" t="s">
        <v>263</v>
      </c>
      <c r="B143" t="s">
        <v>264</v>
      </c>
      <c r="C143" t="s">
        <v>350</v>
      </c>
      <c r="D143" t="s">
        <v>241</v>
      </c>
      <c r="E143" t="s">
        <v>347</v>
      </c>
      <c r="F143" t="s">
        <v>10</v>
      </c>
      <c r="H143" t="s">
        <v>242</v>
      </c>
      <c r="I143" t="s">
        <v>245</v>
      </c>
      <c r="J143">
        <v>0.2</v>
      </c>
      <c r="K143" t="s">
        <v>269</v>
      </c>
      <c r="L143">
        <v>0.12</v>
      </c>
      <c r="M143">
        <v>0.28000000000000003</v>
      </c>
      <c r="N143" t="s">
        <v>305</v>
      </c>
    </row>
    <row r="144" spans="1:14" x14ac:dyDescent="0.25">
      <c r="A144" t="s">
        <v>263</v>
      </c>
      <c r="B144" t="s">
        <v>264</v>
      </c>
      <c r="C144" t="s">
        <v>350</v>
      </c>
      <c r="D144" t="s">
        <v>241</v>
      </c>
      <c r="E144" t="s">
        <v>347</v>
      </c>
      <c r="F144" t="s">
        <v>10</v>
      </c>
      <c r="H144" t="s">
        <v>242</v>
      </c>
      <c r="I144" t="s">
        <v>247</v>
      </c>
      <c r="J144">
        <v>0.2</v>
      </c>
      <c r="K144" t="s">
        <v>269</v>
      </c>
      <c r="L144">
        <v>0.12</v>
      </c>
      <c r="M144">
        <v>0.28000000000000003</v>
      </c>
      <c r="N144" t="s">
        <v>306</v>
      </c>
    </row>
    <row r="145" spans="1:14" x14ac:dyDescent="0.25">
      <c r="A145" t="s">
        <v>263</v>
      </c>
      <c r="B145" t="s">
        <v>264</v>
      </c>
      <c r="C145" t="s">
        <v>350</v>
      </c>
      <c r="D145" t="s">
        <v>241</v>
      </c>
      <c r="E145" t="s">
        <v>347</v>
      </c>
      <c r="F145" t="s">
        <v>10</v>
      </c>
      <c r="H145" t="s">
        <v>242</v>
      </c>
      <c r="I145" t="s">
        <v>244</v>
      </c>
      <c r="J145">
        <v>0.2</v>
      </c>
      <c r="K145" t="s">
        <v>269</v>
      </c>
      <c r="L145">
        <v>0.12</v>
      </c>
      <c r="M145">
        <v>0.28000000000000003</v>
      </c>
      <c r="N145" t="s">
        <v>305</v>
      </c>
    </row>
    <row r="146" spans="1:14" x14ac:dyDescent="0.25">
      <c r="A146" t="s">
        <v>263</v>
      </c>
      <c r="B146" t="s">
        <v>264</v>
      </c>
      <c r="C146" t="s">
        <v>353</v>
      </c>
      <c r="D146" t="s">
        <v>241</v>
      </c>
      <c r="E146" t="s">
        <v>347</v>
      </c>
      <c r="F146" t="s">
        <v>295</v>
      </c>
      <c r="H146" t="s">
        <v>242</v>
      </c>
      <c r="I146" t="s">
        <v>243</v>
      </c>
      <c r="J146">
        <v>6.4</v>
      </c>
      <c r="K146" t="s">
        <v>267</v>
      </c>
      <c r="L146">
        <v>2</v>
      </c>
      <c r="M146">
        <v>26</v>
      </c>
      <c r="N146" t="s">
        <v>281</v>
      </c>
    </row>
    <row r="147" spans="1:14" x14ac:dyDescent="0.25">
      <c r="A147" t="s">
        <v>263</v>
      </c>
      <c r="B147" t="s">
        <v>264</v>
      </c>
      <c r="C147" t="s">
        <v>353</v>
      </c>
      <c r="D147" t="s">
        <v>241</v>
      </c>
      <c r="E147" t="s">
        <v>347</v>
      </c>
      <c r="F147" t="s">
        <v>295</v>
      </c>
      <c r="H147" t="s">
        <v>242</v>
      </c>
      <c r="I147" t="s">
        <v>248</v>
      </c>
      <c r="J147">
        <v>4787</v>
      </c>
      <c r="K147" t="s">
        <v>269</v>
      </c>
      <c r="L147">
        <v>3000</v>
      </c>
      <c r="M147">
        <v>7000</v>
      </c>
      <c r="N147" t="s">
        <v>354</v>
      </c>
    </row>
    <row r="148" spans="1:14" x14ac:dyDescent="0.25">
      <c r="A148" t="s">
        <v>263</v>
      </c>
      <c r="B148" t="s">
        <v>264</v>
      </c>
      <c r="C148" t="s">
        <v>353</v>
      </c>
      <c r="D148" t="s">
        <v>241</v>
      </c>
      <c r="E148" t="s">
        <v>347</v>
      </c>
      <c r="F148" t="s">
        <v>295</v>
      </c>
      <c r="H148" t="s">
        <v>242</v>
      </c>
      <c r="I148" t="s">
        <v>273</v>
      </c>
      <c r="J148">
        <v>174</v>
      </c>
      <c r="K148" t="s">
        <v>269</v>
      </c>
      <c r="L148">
        <v>87</v>
      </c>
      <c r="M148">
        <v>260</v>
      </c>
      <c r="N148" t="s">
        <v>354</v>
      </c>
    </row>
    <row r="149" spans="1:14" x14ac:dyDescent="0.25">
      <c r="A149" t="s">
        <v>263</v>
      </c>
      <c r="B149" t="s">
        <v>264</v>
      </c>
      <c r="C149" t="s">
        <v>353</v>
      </c>
      <c r="D149" t="s">
        <v>241</v>
      </c>
      <c r="E149" t="s">
        <v>347</v>
      </c>
      <c r="F149" t="s">
        <v>295</v>
      </c>
      <c r="H149" t="s">
        <v>242</v>
      </c>
      <c r="I149" t="s">
        <v>275</v>
      </c>
      <c r="J149">
        <v>158</v>
      </c>
      <c r="K149" t="s">
        <v>269</v>
      </c>
      <c r="L149">
        <v>80</v>
      </c>
      <c r="M149">
        <v>300</v>
      </c>
      <c r="N149" t="s">
        <v>354</v>
      </c>
    </row>
    <row r="150" spans="1:14" x14ac:dyDescent="0.25">
      <c r="A150" t="s">
        <v>263</v>
      </c>
      <c r="B150" t="s">
        <v>264</v>
      </c>
      <c r="C150" t="s">
        <v>353</v>
      </c>
      <c r="D150" t="s">
        <v>241</v>
      </c>
      <c r="E150" t="s">
        <v>347</v>
      </c>
      <c r="F150" t="s">
        <v>295</v>
      </c>
      <c r="H150" t="s">
        <v>242</v>
      </c>
      <c r="I150" t="s">
        <v>245</v>
      </c>
      <c r="J150">
        <v>225</v>
      </c>
      <c r="K150" t="s">
        <v>269</v>
      </c>
      <c r="L150">
        <v>113</v>
      </c>
      <c r="M150">
        <v>338</v>
      </c>
      <c r="N150" t="s">
        <v>355</v>
      </c>
    </row>
    <row r="151" spans="1:14" x14ac:dyDescent="0.25">
      <c r="A151" t="s">
        <v>263</v>
      </c>
      <c r="B151" t="s">
        <v>264</v>
      </c>
      <c r="C151" t="s">
        <v>353</v>
      </c>
      <c r="D151" t="s">
        <v>241</v>
      </c>
      <c r="E151" t="s">
        <v>347</v>
      </c>
      <c r="F151" t="s">
        <v>295</v>
      </c>
      <c r="H151" t="s">
        <v>242</v>
      </c>
      <c r="I151" t="s">
        <v>247</v>
      </c>
      <c r="J151">
        <v>201</v>
      </c>
      <c r="K151" t="s">
        <v>269</v>
      </c>
      <c r="L151">
        <v>100</v>
      </c>
      <c r="M151">
        <v>300</v>
      </c>
      <c r="N151" t="s">
        <v>355</v>
      </c>
    </row>
    <row r="152" spans="1:14" x14ac:dyDescent="0.25">
      <c r="A152" t="s">
        <v>263</v>
      </c>
      <c r="B152" t="s">
        <v>264</v>
      </c>
      <c r="C152" t="s">
        <v>353</v>
      </c>
      <c r="D152" t="s">
        <v>241</v>
      </c>
      <c r="E152" t="s">
        <v>347</v>
      </c>
      <c r="F152" t="s">
        <v>295</v>
      </c>
      <c r="H152" t="s">
        <v>242</v>
      </c>
      <c r="I152" t="s">
        <v>244</v>
      </c>
      <c r="J152">
        <v>261</v>
      </c>
      <c r="K152" t="s">
        <v>269</v>
      </c>
      <c r="L152">
        <v>130</v>
      </c>
      <c r="M152">
        <v>400</v>
      </c>
      <c r="N152" t="s">
        <v>355</v>
      </c>
    </row>
    <row r="153" spans="1:14" x14ac:dyDescent="0.25">
      <c r="A153" t="s">
        <v>263</v>
      </c>
      <c r="B153" t="s">
        <v>264</v>
      </c>
      <c r="C153" t="s">
        <v>356</v>
      </c>
      <c r="D153" t="s">
        <v>241</v>
      </c>
      <c r="E153" t="s">
        <v>357</v>
      </c>
      <c r="F153" t="s">
        <v>10</v>
      </c>
      <c r="H153" t="s">
        <v>242</v>
      </c>
      <c r="I153" t="s">
        <v>243</v>
      </c>
      <c r="J153">
        <v>2.5</v>
      </c>
      <c r="K153" t="s">
        <v>267</v>
      </c>
      <c r="L153">
        <v>1.5</v>
      </c>
      <c r="M153">
        <v>3.5</v>
      </c>
      <c r="N153" t="s">
        <v>304</v>
      </c>
    </row>
    <row r="154" spans="1:14" x14ac:dyDescent="0.25">
      <c r="A154" t="s">
        <v>263</v>
      </c>
      <c r="B154" t="s">
        <v>264</v>
      </c>
      <c r="C154" t="s">
        <v>356</v>
      </c>
      <c r="D154" t="s">
        <v>241</v>
      </c>
      <c r="E154" t="s">
        <v>357</v>
      </c>
      <c r="F154" t="s">
        <v>10</v>
      </c>
      <c r="H154" t="s">
        <v>242</v>
      </c>
      <c r="I154" t="s">
        <v>248</v>
      </c>
      <c r="J154">
        <v>56</v>
      </c>
      <c r="K154" t="s">
        <v>269</v>
      </c>
      <c r="L154">
        <v>34</v>
      </c>
      <c r="M154">
        <v>78</v>
      </c>
      <c r="N154" t="s">
        <v>300</v>
      </c>
    </row>
    <row r="155" spans="1:14" x14ac:dyDescent="0.25">
      <c r="A155" t="s">
        <v>263</v>
      </c>
      <c r="B155" t="s">
        <v>264</v>
      </c>
      <c r="C155" t="s">
        <v>356</v>
      </c>
      <c r="D155" t="s">
        <v>241</v>
      </c>
      <c r="E155" t="s">
        <v>357</v>
      </c>
      <c r="F155" t="s">
        <v>10</v>
      </c>
      <c r="H155" t="s">
        <v>242</v>
      </c>
      <c r="I155" t="s">
        <v>273</v>
      </c>
      <c r="J155">
        <v>89</v>
      </c>
      <c r="K155" t="s">
        <v>269</v>
      </c>
      <c r="L155">
        <v>53</v>
      </c>
      <c r="M155">
        <v>125</v>
      </c>
      <c r="N155" t="s">
        <v>300</v>
      </c>
    </row>
    <row r="156" spans="1:14" x14ac:dyDescent="0.25">
      <c r="A156" t="s">
        <v>263</v>
      </c>
      <c r="B156" t="s">
        <v>264</v>
      </c>
      <c r="C156" t="s">
        <v>356</v>
      </c>
      <c r="D156" t="s">
        <v>241</v>
      </c>
      <c r="E156" t="s">
        <v>357</v>
      </c>
      <c r="F156" t="s">
        <v>10</v>
      </c>
      <c r="H156" t="s">
        <v>242</v>
      </c>
      <c r="I156" t="s">
        <v>275</v>
      </c>
      <c r="J156">
        <v>135</v>
      </c>
      <c r="K156" t="s">
        <v>269</v>
      </c>
      <c r="L156">
        <v>81</v>
      </c>
      <c r="M156">
        <v>189</v>
      </c>
      <c r="N156" t="s">
        <v>300</v>
      </c>
    </row>
    <row r="157" spans="1:14" x14ac:dyDescent="0.25">
      <c r="A157" t="s">
        <v>263</v>
      </c>
      <c r="B157" t="s">
        <v>264</v>
      </c>
      <c r="C157" t="s">
        <v>356</v>
      </c>
      <c r="D157" t="s">
        <v>241</v>
      </c>
      <c r="E157" t="s">
        <v>357</v>
      </c>
      <c r="F157" t="s">
        <v>10</v>
      </c>
      <c r="H157" t="s">
        <v>242</v>
      </c>
      <c r="I157" t="s">
        <v>245</v>
      </c>
      <c r="J157">
        <v>2</v>
      </c>
      <c r="K157" t="s">
        <v>269</v>
      </c>
      <c r="L157">
        <v>1</v>
      </c>
      <c r="M157">
        <v>3</v>
      </c>
      <c r="N157" t="s">
        <v>305</v>
      </c>
    </row>
    <row r="158" spans="1:14" x14ac:dyDescent="0.25">
      <c r="A158" t="s">
        <v>263</v>
      </c>
      <c r="B158" t="s">
        <v>264</v>
      </c>
      <c r="C158" t="s">
        <v>356</v>
      </c>
      <c r="D158" t="s">
        <v>241</v>
      </c>
      <c r="E158" t="s">
        <v>357</v>
      </c>
      <c r="F158" t="s">
        <v>10</v>
      </c>
      <c r="H158" t="s">
        <v>242</v>
      </c>
      <c r="I158" t="s">
        <v>247</v>
      </c>
      <c r="J158">
        <v>2</v>
      </c>
      <c r="K158" t="s">
        <v>269</v>
      </c>
      <c r="L158">
        <v>1</v>
      </c>
      <c r="M158">
        <v>3</v>
      </c>
      <c r="N158" t="s">
        <v>306</v>
      </c>
    </row>
    <row r="159" spans="1:14" x14ac:dyDescent="0.25">
      <c r="A159" t="s">
        <v>263</v>
      </c>
      <c r="B159" t="s">
        <v>264</v>
      </c>
      <c r="C159" t="s">
        <v>356</v>
      </c>
      <c r="D159" t="s">
        <v>241</v>
      </c>
      <c r="E159" t="s">
        <v>357</v>
      </c>
      <c r="F159" t="s">
        <v>10</v>
      </c>
      <c r="H159" t="s">
        <v>242</v>
      </c>
      <c r="I159" t="s">
        <v>244</v>
      </c>
      <c r="J159">
        <v>2</v>
      </c>
      <c r="K159" t="s">
        <v>269</v>
      </c>
      <c r="L159">
        <v>1</v>
      </c>
      <c r="M159">
        <v>3</v>
      </c>
      <c r="N159" t="s">
        <v>305</v>
      </c>
    </row>
    <row r="160" spans="1:14" x14ac:dyDescent="0.25">
      <c r="A160" t="s">
        <v>263</v>
      </c>
      <c r="B160" t="s">
        <v>264</v>
      </c>
      <c r="C160" t="s">
        <v>358</v>
      </c>
      <c r="D160" t="s">
        <v>241</v>
      </c>
      <c r="E160" t="s">
        <v>359</v>
      </c>
      <c r="F160" t="s">
        <v>12</v>
      </c>
      <c r="H160" t="s">
        <v>242</v>
      </c>
      <c r="I160" t="s">
        <v>243</v>
      </c>
      <c r="J160">
        <v>13</v>
      </c>
      <c r="K160" t="s">
        <v>267</v>
      </c>
      <c r="L160">
        <v>7.5</v>
      </c>
      <c r="M160">
        <v>26</v>
      </c>
      <c r="N160" t="s">
        <v>360</v>
      </c>
    </row>
    <row r="161" spans="1:14" x14ac:dyDescent="0.25">
      <c r="A161" t="s">
        <v>263</v>
      </c>
      <c r="B161" t="s">
        <v>264</v>
      </c>
      <c r="C161" t="s">
        <v>358</v>
      </c>
      <c r="D161" t="s">
        <v>241</v>
      </c>
      <c r="E161" t="s">
        <v>359</v>
      </c>
      <c r="F161" t="s">
        <v>12</v>
      </c>
      <c r="H161" t="s">
        <v>242</v>
      </c>
      <c r="I161" t="s">
        <v>248</v>
      </c>
      <c r="J161">
        <v>111</v>
      </c>
      <c r="K161" t="s">
        <v>269</v>
      </c>
      <c r="L161">
        <v>67</v>
      </c>
      <c r="M161">
        <v>155</v>
      </c>
      <c r="N161" t="s">
        <v>361</v>
      </c>
    </row>
    <row r="162" spans="1:14" x14ac:dyDescent="0.25">
      <c r="A162" t="s">
        <v>263</v>
      </c>
      <c r="B162" t="s">
        <v>264</v>
      </c>
      <c r="C162" t="s">
        <v>358</v>
      </c>
      <c r="D162" t="s">
        <v>241</v>
      </c>
      <c r="E162" t="s">
        <v>359</v>
      </c>
      <c r="F162" t="s">
        <v>12</v>
      </c>
      <c r="H162" t="s">
        <v>242</v>
      </c>
      <c r="I162" t="s">
        <v>273</v>
      </c>
      <c r="J162">
        <v>1.2</v>
      </c>
      <c r="K162" t="s">
        <v>269</v>
      </c>
      <c r="L162">
        <v>0.7</v>
      </c>
      <c r="M162">
        <v>1.7</v>
      </c>
      <c r="N162" t="s">
        <v>361</v>
      </c>
    </row>
    <row r="163" spans="1:14" x14ac:dyDescent="0.25">
      <c r="A163" t="s">
        <v>263</v>
      </c>
      <c r="B163" t="s">
        <v>264</v>
      </c>
      <c r="C163" t="s">
        <v>358</v>
      </c>
      <c r="D163" t="s">
        <v>241</v>
      </c>
      <c r="E163" t="s">
        <v>359</v>
      </c>
      <c r="F163" t="s">
        <v>12</v>
      </c>
      <c r="H163" t="s">
        <v>242</v>
      </c>
      <c r="I163" t="s">
        <v>275</v>
      </c>
      <c r="J163">
        <v>34</v>
      </c>
      <c r="K163" t="s">
        <v>269</v>
      </c>
      <c r="L163">
        <v>20</v>
      </c>
      <c r="M163">
        <v>48</v>
      </c>
      <c r="N163" t="s">
        <v>361</v>
      </c>
    </row>
    <row r="164" spans="1:14" x14ac:dyDescent="0.25">
      <c r="A164" t="s">
        <v>263</v>
      </c>
      <c r="B164" t="s">
        <v>264</v>
      </c>
      <c r="C164" t="s">
        <v>358</v>
      </c>
      <c r="D164" t="s">
        <v>241</v>
      </c>
      <c r="E164" t="s">
        <v>359</v>
      </c>
      <c r="F164" t="s">
        <v>12</v>
      </c>
      <c r="H164" t="s">
        <v>242</v>
      </c>
      <c r="I164" t="s">
        <v>245</v>
      </c>
      <c r="J164">
        <v>2.2000000000000002</v>
      </c>
      <c r="K164" t="s">
        <v>269</v>
      </c>
      <c r="L164">
        <v>1.3</v>
      </c>
      <c r="M164">
        <v>3.1</v>
      </c>
      <c r="N164" t="s">
        <v>361</v>
      </c>
    </row>
    <row r="165" spans="1:14" x14ac:dyDescent="0.25">
      <c r="A165" t="s">
        <v>263</v>
      </c>
      <c r="B165" t="s">
        <v>264</v>
      </c>
      <c r="C165" t="s">
        <v>358</v>
      </c>
      <c r="D165" t="s">
        <v>241</v>
      </c>
      <c r="E165" t="s">
        <v>359</v>
      </c>
      <c r="F165" t="s">
        <v>12</v>
      </c>
      <c r="H165" t="s">
        <v>242</v>
      </c>
      <c r="I165" t="s">
        <v>247</v>
      </c>
      <c r="J165">
        <v>2.2000000000000002</v>
      </c>
      <c r="K165" t="s">
        <v>269</v>
      </c>
      <c r="L165">
        <v>1.3</v>
      </c>
      <c r="M165">
        <v>3.1</v>
      </c>
      <c r="N165" t="s">
        <v>361</v>
      </c>
    </row>
    <row r="166" spans="1:14" x14ac:dyDescent="0.25">
      <c r="A166" t="s">
        <v>263</v>
      </c>
      <c r="B166" t="s">
        <v>264</v>
      </c>
      <c r="C166" t="s">
        <v>358</v>
      </c>
      <c r="D166" t="s">
        <v>241</v>
      </c>
      <c r="E166" t="s">
        <v>359</v>
      </c>
      <c r="F166" t="s">
        <v>12</v>
      </c>
      <c r="H166" t="s">
        <v>242</v>
      </c>
      <c r="I166" t="s">
        <v>244</v>
      </c>
      <c r="J166">
        <v>2.2000000000000002</v>
      </c>
      <c r="K166" t="s">
        <v>269</v>
      </c>
      <c r="L166">
        <v>1.3</v>
      </c>
      <c r="M166">
        <v>3.1</v>
      </c>
      <c r="N166" t="s">
        <v>361</v>
      </c>
    </row>
    <row r="167" spans="1:14" x14ac:dyDescent="0.25">
      <c r="A167" t="s">
        <v>263</v>
      </c>
      <c r="B167" t="s">
        <v>264</v>
      </c>
      <c r="C167" t="s">
        <v>362</v>
      </c>
      <c r="D167" t="s">
        <v>241</v>
      </c>
      <c r="E167" t="s">
        <v>359</v>
      </c>
      <c r="F167" t="s">
        <v>295</v>
      </c>
      <c r="H167" t="s">
        <v>242</v>
      </c>
      <c r="I167" t="s">
        <v>243</v>
      </c>
      <c r="J167">
        <v>6.4</v>
      </c>
      <c r="K167" t="s">
        <v>267</v>
      </c>
      <c r="L167">
        <v>2</v>
      </c>
      <c r="M167">
        <v>26</v>
      </c>
      <c r="N167" t="s">
        <v>281</v>
      </c>
    </row>
    <row r="168" spans="1:14" x14ac:dyDescent="0.25">
      <c r="A168" t="s">
        <v>263</v>
      </c>
      <c r="B168" t="s">
        <v>264</v>
      </c>
      <c r="C168" t="s">
        <v>362</v>
      </c>
      <c r="D168" t="s">
        <v>241</v>
      </c>
      <c r="E168" t="s">
        <v>359</v>
      </c>
      <c r="F168" t="s">
        <v>295</v>
      </c>
      <c r="H168" t="s">
        <v>242</v>
      </c>
      <c r="I168" t="s">
        <v>248</v>
      </c>
      <c r="J168">
        <v>5000</v>
      </c>
      <c r="K168" t="s">
        <v>269</v>
      </c>
      <c r="L168">
        <v>3000</v>
      </c>
      <c r="M168">
        <v>7000</v>
      </c>
      <c r="N168" t="s">
        <v>282</v>
      </c>
    </row>
    <row r="169" spans="1:14" x14ac:dyDescent="0.25">
      <c r="A169" t="s">
        <v>263</v>
      </c>
      <c r="B169" t="s">
        <v>264</v>
      </c>
      <c r="C169" t="s">
        <v>362</v>
      </c>
      <c r="D169" t="s">
        <v>241</v>
      </c>
      <c r="E169" t="s">
        <v>359</v>
      </c>
      <c r="F169" t="s">
        <v>295</v>
      </c>
      <c r="H169" t="s">
        <v>242</v>
      </c>
      <c r="I169" t="s">
        <v>273</v>
      </c>
      <c r="J169">
        <v>600</v>
      </c>
      <c r="K169" t="s">
        <v>269</v>
      </c>
      <c r="L169">
        <v>360</v>
      </c>
      <c r="M169">
        <v>840</v>
      </c>
      <c r="N169" t="s">
        <v>282</v>
      </c>
    </row>
    <row r="170" spans="1:14" x14ac:dyDescent="0.25">
      <c r="A170" t="s">
        <v>263</v>
      </c>
      <c r="B170" t="s">
        <v>264</v>
      </c>
      <c r="C170" t="s">
        <v>362</v>
      </c>
      <c r="D170" t="s">
        <v>241</v>
      </c>
      <c r="E170" t="s">
        <v>359</v>
      </c>
      <c r="F170" t="s">
        <v>295</v>
      </c>
      <c r="H170" t="s">
        <v>242</v>
      </c>
      <c r="I170" t="s">
        <v>275</v>
      </c>
      <c r="J170">
        <v>100</v>
      </c>
      <c r="K170" t="s">
        <v>269</v>
      </c>
      <c r="L170">
        <v>60</v>
      </c>
      <c r="M170">
        <v>150</v>
      </c>
      <c r="N170" t="s">
        <v>282</v>
      </c>
    </row>
    <row r="171" spans="1:14" x14ac:dyDescent="0.25">
      <c r="A171" t="s">
        <v>263</v>
      </c>
      <c r="B171" t="s">
        <v>264</v>
      </c>
      <c r="C171" t="s">
        <v>362</v>
      </c>
      <c r="D171" t="s">
        <v>241</v>
      </c>
      <c r="E171" t="s">
        <v>359</v>
      </c>
      <c r="F171" t="s">
        <v>295</v>
      </c>
      <c r="H171" t="s">
        <v>242</v>
      </c>
      <c r="I171" t="s">
        <v>245</v>
      </c>
      <c r="J171">
        <v>450</v>
      </c>
      <c r="K171" t="s">
        <v>269</v>
      </c>
      <c r="L171">
        <v>228</v>
      </c>
      <c r="M171">
        <v>480</v>
      </c>
      <c r="N171" t="s">
        <v>282</v>
      </c>
    </row>
    <row r="172" spans="1:14" x14ac:dyDescent="0.25">
      <c r="A172" t="s">
        <v>263</v>
      </c>
      <c r="B172" t="s">
        <v>264</v>
      </c>
      <c r="C172" t="s">
        <v>362</v>
      </c>
      <c r="D172" t="s">
        <v>241</v>
      </c>
      <c r="E172" t="s">
        <v>359</v>
      </c>
      <c r="F172" t="s">
        <v>295</v>
      </c>
      <c r="H172" t="s">
        <v>242</v>
      </c>
      <c r="I172" t="s">
        <v>247</v>
      </c>
      <c r="J172">
        <v>450</v>
      </c>
      <c r="K172" t="s">
        <v>269</v>
      </c>
      <c r="L172">
        <v>216</v>
      </c>
      <c r="M172">
        <v>480</v>
      </c>
      <c r="N172" t="s">
        <v>282</v>
      </c>
    </row>
    <row r="173" spans="1:14" x14ac:dyDescent="0.25">
      <c r="A173" t="s">
        <v>263</v>
      </c>
      <c r="B173" t="s">
        <v>264</v>
      </c>
      <c r="C173" t="s">
        <v>362</v>
      </c>
      <c r="D173" t="s">
        <v>241</v>
      </c>
      <c r="E173" t="s">
        <v>359</v>
      </c>
      <c r="F173" t="s">
        <v>295</v>
      </c>
      <c r="H173" t="s">
        <v>242</v>
      </c>
      <c r="I173" t="s">
        <v>244</v>
      </c>
      <c r="J173">
        <v>500</v>
      </c>
      <c r="K173" t="s">
        <v>269</v>
      </c>
      <c r="L173">
        <v>240</v>
      </c>
      <c r="M173">
        <v>600</v>
      </c>
      <c r="N173" t="s">
        <v>282</v>
      </c>
    </row>
    <row r="174" spans="1:14" x14ac:dyDescent="0.25">
      <c r="A174" t="s">
        <v>263</v>
      </c>
      <c r="B174" t="s">
        <v>264</v>
      </c>
      <c r="C174" t="s">
        <v>363</v>
      </c>
      <c r="D174" t="s">
        <v>241</v>
      </c>
      <c r="E174" t="s">
        <v>364</v>
      </c>
      <c r="F174" t="s">
        <v>10</v>
      </c>
      <c r="H174" t="s">
        <v>242</v>
      </c>
      <c r="I174" t="s">
        <v>243</v>
      </c>
      <c r="J174">
        <v>5.4</v>
      </c>
      <c r="K174" t="s">
        <v>267</v>
      </c>
      <c r="L174">
        <v>2.7</v>
      </c>
      <c r="M174">
        <v>11</v>
      </c>
      <c r="N174" t="s">
        <v>365</v>
      </c>
    </row>
    <row r="175" spans="1:14" x14ac:dyDescent="0.25">
      <c r="A175" t="s">
        <v>263</v>
      </c>
      <c r="B175" t="s">
        <v>264</v>
      </c>
      <c r="C175" t="s">
        <v>363</v>
      </c>
      <c r="D175" t="s">
        <v>241</v>
      </c>
      <c r="E175" t="s">
        <v>364</v>
      </c>
      <c r="F175" t="s">
        <v>10</v>
      </c>
      <c r="H175" t="s">
        <v>242</v>
      </c>
      <c r="I175" t="s">
        <v>248</v>
      </c>
      <c r="J175">
        <v>30</v>
      </c>
      <c r="K175" t="s">
        <v>269</v>
      </c>
      <c r="L175">
        <v>18</v>
      </c>
      <c r="M175">
        <v>42</v>
      </c>
      <c r="N175" t="s">
        <v>352</v>
      </c>
    </row>
    <row r="176" spans="1:14" x14ac:dyDescent="0.25">
      <c r="A176" t="s">
        <v>263</v>
      </c>
      <c r="B176" t="s">
        <v>264</v>
      </c>
      <c r="C176" t="s">
        <v>363</v>
      </c>
      <c r="D176" t="s">
        <v>241</v>
      </c>
      <c r="E176" t="s">
        <v>364</v>
      </c>
      <c r="F176" t="s">
        <v>10</v>
      </c>
      <c r="H176" t="s">
        <v>242</v>
      </c>
      <c r="I176" t="s">
        <v>273</v>
      </c>
      <c r="J176">
        <v>2</v>
      </c>
      <c r="K176" t="s">
        <v>269</v>
      </c>
      <c r="L176">
        <v>1.2</v>
      </c>
      <c r="M176">
        <v>2.8</v>
      </c>
      <c r="N176" t="s">
        <v>366</v>
      </c>
    </row>
    <row r="177" spans="1:14" x14ac:dyDescent="0.25">
      <c r="A177" t="s">
        <v>263</v>
      </c>
      <c r="B177" t="s">
        <v>264</v>
      </c>
      <c r="C177" t="s">
        <v>363</v>
      </c>
      <c r="D177" t="s">
        <v>241</v>
      </c>
      <c r="E177" t="s">
        <v>364</v>
      </c>
      <c r="F177" t="s">
        <v>10</v>
      </c>
      <c r="H177" t="s">
        <v>242</v>
      </c>
      <c r="I177" t="s">
        <v>275</v>
      </c>
      <c r="J177">
        <v>60</v>
      </c>
      <c r="K177" t="s">
        <v>269</v>
      </c>
      <c r="L177">
        <v>36</v>
      </c>
      <c r="M177">
        <v>84</v>
      </c>
      <c r="N177" t="s">
        <v>352</v>
      </c>
    </row>
    <row r="178" spans="1:14" x14ac:dyDescent="0.25">
      <c r="A178" t="s">
        <v>263</v>
      </c>
      <c r="B178" t="s">
        <v>264</v>
      </c>
      <c r="C178" t="s">
        <v>363</v>
      </c>
      <c r="D178" t="s">
        <v>241</v>
      </c>
      <c r="E178" t="s">
        <v>364</v>
      </c>
      <c r="F178" t="s">
        <v>10</v>
      </c>
      <c r="H178" t="s">
        <v>242</v>
      </c>
      <c r="I178" t="s">
        <v>245</v>
      </c>
      <c r="J178">
        <v>2.2000000000000002</v>
      </c>
      <c r="K178" t="s">
        <v>269</v>
      </c>
      <c r="L178">
        <v>1.3</v>
      </c>
      <c r="M178">
        <v>3.1</v>
      </c>
      <c r="N178" t="s">
        <v>306</v>
      </c>
    </row>
    <row r="179" spans="1:14" x14ac:dyDescent="0.25">
      <c r="A179" t="s">
        <v>263</v>
      </c>
      <c r="B179" t="s">
        <v>264</v>
      </c>
      <c r="C179" t="s">
        <v>363</v>
      </c>
      <c r="D179" t="s">
        <v>241</v>
      </c>
      <c r="E179" t="s">
        <v>364</v>
      </c>
      <c r="F179" t="s">
        <v>10</v>
      </c>
      <c r="H179" t="s">
        <v>242</v>
      </c>
      <c r="I179" t="s">
        <v>247</v>
      </c>
      <c r="J179">
        <v>2.2000000000000002</v>
      </c>
      <c r="K179" t="s">
        <v>269</v>
      </c>
      <c r="L179">
        <v>1.3</v>
      </c>
      <c r="M179">
        <v>3.1</v>
      </c>
      <c r="N179" t="s">
        <v>306</v>
      </c>
    </row>
    <row r="180" spans="1:14" x14ac:dyDescent="0.25">
      <c r="A180" t="s">
        <v>263</v>
      </c>
      <c r="B180" t="s">
        <v>264</v>
      </c>
      <c r="C180" t="s">
        <v>363</v>
      </c>
      <c r="D180" t="s">
        <v>241</v>
      </c>
      <c r="E180" t="s">
        <v>364</v>
      </c>
      <c r="F180" t="s">
        <v>10</v>
      </c>
      <c r="H180" t="s">
        <v>242</v>
      </c>
      <c r="I180" t="s">
        <v>244</v>
      </c>
      <c r="J180">
        <v>2.2000000000000002</v>
      </c>
      <c r="K180" t="s">
        <v>269</v>
      </c>
      <c r="L180">
        <v>1.3</v>
      </c>
      <c r="M180">
        <v>3.1</v>
      </c>
      <c r="N180" t="s">
        <v>366</v>
      </c>
    </row>
    <row r="182" spans="1:14" x14ac:dyDescent="0.25">
      <c r="A182" s="1" t="s">
        <v>138</v>
      </c>
      <c r="B182" t="s">
        <v>251</v>
      </c>
    </row>
    <row r="184" spans="1:14" x14ac:dyDescent="0.25">
      <c r="A184" s="14" t="s">
        <v>367</v>
      </c>
    </row>
    <row r="185" spans="1:14" x14ac:dyDescent="0.25">
      <c r="A185" s="27" t="s">
        <v>243</v>
      </c>
      <c r="B185" s="27" t="s">
        <v>368</v>
      </c>
      <c r="C185" s="27" t="s">
        <v>368</v>
      </c>
      <c r="D185" s="27" t="s">
        <v>368</v>
      </c>
      <c r="E185" s="27"/>
    </row>
    <row r="186" spans="1:14" x14ac:dyDescent="0.25">
      <c r="A186" s="28" t="s">
        <v>248</v>
      </c>
      <c r="B186" s="28" t="s">
        <v>369</v>
      </c>
      <c r="C186" s="28" t="s">
        <v>369</v>
      </c>
      <c r="D186" s="28" t="s">
        <v>369</v>
      </c>
      <c r="E186" s="28"/>
    </row>
    <row r="187" spans="1:14" x14ac:dyDescent="0.25">
      <c r="A187" s="27" t="s">
        <v>271</v>
      </c>
      <c r="B187" s="27" t="s">
        <v>370</v>
      </c>
      <c r="C187" s="27" t="s">
        <v>370</v>
      </c>
      <c r="D187" s="27" t="s">
        <v>370</v>
      </c>
      <c r="E187" s="27"/>
    </row>
    <row r="188" spans="1:14" x14ac:dyDescent="0.25">
      <c r="A188" s="28" t="s">
        <v>273</v>
      </c>
      <c r="B188" s="28" t="s">
        <v>371</v>
      </c>
      <c r="C188" s="28" t="s">
        <v>371</v>
      </c>
      <c r="D188" s="28" t="s">
        <v>371</v>
      </c>
      <c r="E188" s="28"/>
    </row>
    <row r="189" spans="1:14" x14ac:dyDescent="0.25">
      <c r="A189" s="27" t="s">
        <v>275</v>
      </c>
      <c r="B189" s="27" t="s">
        <v>372</v>
      </c>
      <c r="C189" s="27" t="s">
        <v>372</v>
      </c>
      <c r="D189" s="27" t="s">
        <v>372</v>
      </c>
      <c r="E189" s="27"/>
    </row>
    <row r="190" spans="1:14" x14ac:dyDescent="0.25">
      <c r="A190" s="28" t="s">
        <v>245</v>
      </c>
      <c r="B190" s="28" t="s">
        <v>373</v>
      </c>
      <c r="C190" s="28" t="s">
        <v>373</v>
      </c>
      <c r="D190" s="28" t="s">
        <v>373</v>
      </c>
      <c r="E190" s="28"/>
    </row>
    <row r="191" spans="1:14" x14ac:dyDescent="0.25">
      <c r="A191" s="27" t="s">
        <v>247</v>
      </c>
      <c r="B191" s="30" t="s">
        <v>374</v>
      </c>
      <c r="C191" s="30" t="s">
        <v>374</v>
      </c>
      <c r="D191" s="30" t="s">
        <v>374</v>
      </c>
      <c r="E191" s="30"/>
    </row>
    <row r="192" spans="1:14" x14ac:dyDescent="0.25">
      <c r="A192" s="28" t="s">
        <v>244</v>
      </c>
      <c r="B192" s="28" t="s">
        <v>375</v>
      </c>
      <c r="C192" s="28" t="s">
        <v>375</v>
      </c>
      <c r="D192" s="28" t="s">
        <v>375</v>
      </c>
      <c r="E192" s="28"/>
    </row>
    <row r="194" spans="1:5" x14ac:dyDescent="0.25">
      <c r="A194" s="31" t="s">
        <v>379</v>
      </c>
      <c r="B194" s="31"/>
      <c r="E194" s="29" t="s">
        <v>443</v>
      </c>
    </row>
  </sheetData>
  <sheetProtection algorithmName="SHA-512" hashValue="YN9A2di/mhD+lr6L2ZvgnJY8ROdPRNyccSkwqNCo52gZbI5VrW2WDJEPOPreiekt+1sRrTowu02QaIjVlpmEfw==" saltValue="5fgSle8j+MuCIGmRsVBq8g==" spinCount="100000" sheet="1" objects="1" scenarios="1"/>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68A6A-4737-4CF5-AF51-CDEED036C018}">
  <dimension ref="A1:T94"/>
  <sheetViews>
    <sheetView topLeftCell="A16" zoomScale="115" zoomScaleNormal="115" workbookViewId="0">
      <selection activeCell="C48" sqref="C48"/>
    </sheetView>
  </sheetViews>
  <sheetFormatPr defaultRowHeight="15" x14ac:dyDescent="0.25"/>
  <cols>
    <col min="1" max="1" width="26.140625" customWidth="1"/>
    <col min="6" max="6" width="17.28515625" customWidth="1"/>
    <col min="7" max="7" width="9.140625" customWidth="1"/>
    <col min="8" max="8" width="26.28515625" customWidth="1"/>
    <col min="9" max="12" width="8.7109375" customWidth="1"/>
    <col min="13" max="13" width="17.42578125" customWidth="1"/>
  </cols>
  <sheetData>
    <row r="1" spans="1:20" x14ac:dyDescent="0.25">
      <c r="A1" s="233" t="s">
        <v>138</v>
      </c>
      <c r="B1" s="229" t="s">
        <v>142</v>
      </c>
      <c r="C1" s="66"/>
      <c r="D1" s="66"/>
      <c r="E1" s="66"/>
      <c r="F1" s="66"/>
      <c r="G1" s="66"/>
      <c r="H1" s="233"/>
      <c r="I1" s="230" t="s">
        <v>253</v>
      </c>
      <c r="J1" s="66"/>
      <c r="K1" s="66"/>
      <c r="L1" s="66"/>
      <c r="M1" s="66"/>
      <c r="N1" s="66"/>
      <c r="O1" s="66"/>
      <c r="P1" s="66"/>
      <c r="Q1" s="66"/>
      <c r="R1" s="66"/>
      <c r="S1" s="66"/>
      <c r="T1" s="66"/>
    </row>
    <row r="2" spans="1:20" x14ac:dyDescent="0.25">
      <c r="A2" s="233" t="s">
        <v>554</v>
      </c>
      <c r="B2" s="229"/>
      <c r="C2" s="66"/>
      <c r="D2" s="66"/>
      <c r="E2" s="66"/>
      <c r="F2" s="66"/>
      <c r="G2" s="66"/>
      <c r="H2" s="233"/>
      <c r="I2" s="230" t="s">
        <v>552</v>
      </c>
      <c r="J2" s="66"/>
      <c r="K2" s="66"/>
      <c r="L2" s="66"/>
      <c r="M2" s="66"/>
      <c r="N2" s="66"/>
      <c r="O2" s="66"/>
      <c r="P2" s="66"/>
      <c r="Q2" s="66"/>
      <c r="R2" s="66"/>
      <c r="S2" s="66"/>
      <c r="T2" s="66"/>
    </row>
    <row r="3" spans="1:20" ht="18.75" thickBot="1" x14ac:dyDescent="0.4">
      <c r="A3" s="277" t="s">
        <v>145</v>
      </c>
      <c r="B3" s="229"/>
      <c r="C3" s="66"/>
      <c r="D3" s="66"/>
      <c r="E3" s="66"/>
      <c r="F3" s="66"/>
      <c r="G3" s="66"/>
      <c r="H3" s="277" t="s">
        <v>176</v>
      </c>
      <c r="I3" s="66"/>
      <c r="J3" s="66"/>
      <c r="K3" s="66"/>
      <c r="L3" s="66"/>
      <c r="M3" s="66"/>
      <c r="N3" s="66"/>
      <c r="O3" s="66"/>
      <c r="P3" s="66"/>
      <c r="Q3" s="66"/>
      <c r="R3" s="66"/>
      <c r="S3" s="66"/>
      <c r="T3" s="66"/>
    </row>
    <row r="4" spans="1:20" ht="26.25" customHeight="1" thickBot="1" x14ac:dyDescent="0.3">
      <c r="A4" s="278" t="s">
        <v>88</v>
      </c>
      <c r="B4" s="279" t="s">
        <v>89</v>
      </c>
      <c r="C4" s="280" t="s">
        <v>91</v>
      </c>
      <c r="D4" s="280" t="s">
        <v>92</v>
      </c>
      <c r="E4" s="280" t="s">
        <v>93</v>
      </c>
      <c r="F4" s="280" t="s">
        <v>94</v>
      </c>
      <c r="G4" s="66"/>
      <c r="H4" s="281" t="s">
        <v>88</v>
      </c>
      <c r="I4" s="282" t="s">
        <v>146</v>
      </c>
      <c r="J4" s="283"/>
      <c r="K4" s="284" t="s">
        <v>147</v>
      </c>
      <c r="L4" s="285"/>
      <c r="M4" s="281" t="s">
        <v>148</v>
      </c>
      <c r="N4" s="66"/>
      <c r="O4" s="286" t="s">
        <v>779</v>
      </c>
      <c r="P4" s="286"/>
      <c r="Q4" s="286"/>
      <c r="R4" s="286"/>
      <c r="S4" s="286"/>
      <c r="T4" s="286"/>
    </row>
    <row r="5" spans="1:20" ht="16.5" thickBot="1" x14ac:dyDescent="0.3">
      <c r="A5" s="287"/>
      <c r="B5" s="288" t="s">
        <v>90</v>
      </c>
      <c r="C5" s="289"/>
      <c r="D5" s="289"/>
      <c r="E5" s="289"/>
      <c r="F5" s="289"/>
      <c r="G5" s="66"/>
      <c r="H5" s="290"/>
      <c r="I5" s="291" t="s">
        <v>149</v>
      </c>
      <c r="J5" s="291" t="s">
        <v>150</v>
      </c>
      <c r="K5" s="291" t="s">
        <v>149</v>
      </c>
      <c r="L5" s="291" t="s">
        <v>150</v>
      </c>
      <c r="M5" s="292"/>
      <c r="N5" s="66"/>
      <c r="O5" s="286"/>
      <c r="P5" s="286"/>
      <c r="Q5" s="286"/>
      <c r="R5" s="286"/>
      <c r="S5" s="286"/>
      <c r="T5" s="286"/>
    </row>
    <row r="6" spans="1:20" ht="15.75" thickBot="1" x14ac:dyDescent="0.3">
      <c r="A6" s="293" t="s">
        <v>95</v>
      </c>
      <c r="B6" s="294" t="s">
        <v>54</v>
      </c>
      <c r="C6" s="294" t="s">
        <v>54</v>
      </c>
      <c r="D6" s="294" t="s">
        <v>54</v>
      </c>
      <c r="E6" s="294" t="s">
        <v>54</v>
      </c>
      <c r="F6" s="294" t="s">
        <v>54</v>
      </c>
      <c r="G6" s="66"/>
      <c r="H6" s="293" t="s">
        <v>95</v>
      </c>
      <c r="I6" s="291" t="s">
        <v>47</v>
      </c>
      <c r="J6" s="288" t="s">
        <v>47</v>
      </c>
      <c r="K6" s="288" t="s">
        <v>47</v>
      </c>
      <c r="L6" s="288" t="s">
        <v>47</v>
      </c>
      <c r="M6" s="288" t="s">
        <v>47</v>
      </c>
      <c r="N6" s="66"/>
      <c r="O6" s="286"/>
      <c r="P6" s="286"/>
      <c r="Q6" s="286"/>
      <c r="R6" s="286"/>
      <c r="S6" s="286"/>
      <c r="T6" s="286"/>
    </row>
    <row r="7" spans="1:20" ht="15.75" thickBot="1" x14ac:dyDescent="0.3">
      <c r="A7" s="295" t="s">
        <v>96</v>
      </c>
      <c r="B7" s="296">
        <v>45.5</v>
      </c>
      <c r="C7" s="294" t="s">
        <v>97</v>
      </c>
      <c r="D7" s="294">
        <v>17.73</v>
      </c>
      <c r="E7" s="294">
        <v>1</v>
      </c>
      <c r="F7" s="294" t="s">
        <v>98</v>
      </c>
      <c r="G7" s="66"/>
      <c r="H7" s="297" t="s">
        <v>151</v>
      </c>
      <c r="I7" s="294">
        <v>1</v>
      </c>
      <c r="J7" s="294">
        <v>0.1</v>
      </c>
      <c r="K7" s="294">
        <v>1</v>
      </c>
      <c r="L7" s="294">
        <v>0.1</v>
      </c>
      <c r="M7" s="298" t="s">
        <v>114</v>
      </c>
      <c r="N7" s="66"/>
      <c r="O7" s="66"/>
      <c r="P7" s="66"/>
      <c r="Q7" s="66"/>
      <c r="R7" s="66"/>
      <c r="S7" s="66"/>
      <c r="T7" s="66"/>
    </row>
    <row r="8" spans="1:20" ht="26.25" thickBot="1" x14ac:dyDescent="0.3">
      <c r="A8" s="295" t="s">
        <v>99</v>
      </c>
      <c r="B8" s="296">
        <v>44</v>
      </c>
      <c r="C8" s="294" t="s">
        <v>97</v>
      </c>
      <c r="D8" s="294">
        <v>19.09</v>
      </c>
      <c r="E8" s="294">
        <v>1</v>
      </c>
      <c r="F8" s="294" t="s">
        <v>98</v>
      </c>
      <c r="G8" s="66"/>
      <c r="H8" s="295" t="s">
        <v>152</v>
      </c>
      <c r="I8" s="294">
        <v>3</v>
      </c>
      <c r="J8" s="294">
        <v>0.6</v>
      </c>
      <c r="K8" s="294">
        <v>3</v>
      </c>
      <c r="L8" s="294">
        <v>0.6</v>
      </c>
      <c r="M8" s="298" t="s">
        <v>114</v>
      </c>
      <c r="N8" s="66"/>
      <c r="O8" s="66"/>
      <c r="P8" s="66"/>
      <c r="Q8" s="66"/>
      <c r="R8" s="66"/>
      <c r="S8" s="66"/>
      <c r="T8" s="66"/>
    </row>
    <row r="9" spans="1:20" ht="15.75" thickBot="1" x14ac:dyDescent="0.3">
      <c r="A9" s="295" t="s">
        <v>100</v>
      </c>
      <c r="B9" s="296">
        <v>42.5</v>
      </c>
      <c r="C9" s="294" t="s">
        <v>97</v>
      </c>
      <c r="D9" s="294">
        <v>20.260000000000002</v>
      </c>
      <c r="E9" s="294">
        <v>1</v>
      </c>
      <c r="F9" s="294" t="s">
        <v>98</v>
      </c>
      <c r="G9" s="66"/>
      <c r="H9" s="295" t="s">
        <v>153</v>
      </c>
      <c r="I9" s="294">
        <v>3</v>
      </c>
      <c r="J9" s="294">
        <v>0.6</v>
      </c>
      <c r="K9" s="294">
        <v>3</v>
      </c>
      <c r="L9" s="294">
        <v>0.6</v>
      </c>
      <c r="M9" s="298" t="s">
        <v>114</v>
      </c>
      <c r="N9" s="66"/>
      <c r="O9" s="66"/>
      <c r="P9" s="66"/>
      <c r="Q9" s="66"/>
      <c r="R9" s="66"/>
      <c r="S9" s="66"/>
      <c r="T9" s="66"/>
    </row>
    <row r="10" spans="1:20" ht="15.75" thickBot="1" x14ac:dyDescent="0.3">
      <c r="A10" s="295" t="s">
        <v>101</v>
      </c>
      <c r="B10" s="296">
        <v>39.22</v>
      </c>
      <c r="C10" s="294" t="s">
        <v>97</v>
      </c>
      <c r="D10" s="296">
        <v>21.1</v>
      </c>
      <c r="E10" s="294">
        <v>1</v>
      </c>
      <c r="F10" s="294" t="s">
        <v>102</v>
      </c>
      <c r="G10" s="66"/>
      <c r="H10" s="295" t="s">
        <v>154</v>
      </c>
      <c r="I10" s="294">
        <v>3</v>
      </c>
      <c r="J10" s="294">
        <v>0.6</v>
      </c>
      <c r="K10" s="294">
        <v>3</v>
      </c>
      <c r="L10" s="294">
        <v>0.6</v>
      </c>
      <c r="M10" s="298" t="s">
        <v>114</v>
      </c>
      <c r="N10" s="66"/>
      <c r="O10" s="66"/>
      <c r="P10" s="66"/>
      <c r="Q10" s="66"/>
      <c r="R10" s="66"/>
      <c r="S10" s="66"/>
      <c r="T10" s="66"/>
    </row>
    <row r="11" spans="1:20" ht="26.25" thickBot="1" x14ac:dyDescent="0.3">
      <c r="A11" s="295" t="s">
        <v>103</v>
      </c>
      <c r="B11" s="296">
        <v>42.3</v>
      </c>
      <c r="C11" s="294" t="s">
        <v>97</v>
      </c>
      <c r="D11" s="296">
        <v>20.2</v>
      </c>
      <c r="E11" s="294">
        <v>1</v>
      </c>
      <c r="F11" s="294" t="s">
        <v>104</v>
      </c>
      <c r="G11" s="66"/>
      <c r="H11" s="295" t="s">
        <v>155</v>
      </c>
      <c r="I11" s="294">
        <v>3</v>
      </c>
      <c r="J11" s="294">
        <v>0.6</v>
      </c>
      <c r="K11" s="294">
        <v>3</v>
      </c>
      <c r="L11" s="294">
        <v>0.6</v>
      </c>
      <c r="M11" s="298" t="s">
        <v>114</v>
      </c>
      <c r="N11" s="66"/>
      <c r="O11" s="66"/>
      <c r="P11" s="66"/>
      <c r="Q11" s="66"/>
      <c r="R11" s="66"/>
      <c r="S11" s="66"/>
      <c r="T11" s="66"/>
    </row>
    <row r="12" spans="1:20" ht="15.75" thickBot="1" x14ac:dyDescent="0.3">
      <c r="A12" s="295" t="s">
        <v>105</v>
      </c>
      <c r="B12" s="296">
        <v>42.3</v>
      </c>
      <c r="C12" s="294" t="s">
        <v>97</v>
      </c>
      <c r="D12" s="294">
        <v>19.87</v>
      </c>
      <c r="E12" s="294">
        <v>1</v>
      </c>
      <c r="F12" s="294" t="s">
        <v>98</v>
      </c>
      <c r="G12" s="66"/>
      <c r="H12" s="295" t="s">
        <v>105</v>
      </c>
      <c r="I12" s="294">
        <v>3</v>
      </c>
      <c r="J12" s="294">
        <v>0.6</v>
      </c>
      <c r="K12" s="294">
        <v>3</v>
      </c>
      <c r="L12" s="294">
        <v>0.6</v>
      </c>
      <c r="M12" s="298" t="s">
        <v>114</v>
      </c>
      <c r="N12" s="66"/>
      <c r="O12" s="66"/>
      <c r="P12" s="66"/>
      <c r="Q12" s="66"/>
      <c r="R12" s="66"/>
      <c r="S12" s="66"/>
      <c r="T12" s="66"/>
    </row>
    <row r="13" spans="1:20" ht="15.75" thickBot="1" x14ac:dyDescent="0.3">
      <c r="A13" s="295" t="s">
        <v>106</v>
      </c>
      <c r="B13" s="296">
        <v>40.15</v>
      </c>
      <c r="C13" s="294" t="s">
        <v>97</v>
      </c>
      <c r="D13" s="294">
        <v>20.92</v>
      </c>
      <c r="E13" s="294">
        <v>1</v>
      </c>
      <c r="F13" s="294" t="s">
        <v>98</v>
      </c>
      <c r="G13" s="66"/>
      <c r="H13" s="295" t="s">
        <v>106</v>
      </c>
      <c r="I13" s="294">
        <v>3</v>
      </c>
      <c r="J13" s="294">
        <v>0.6</v>
      </c>
      <c r="K13" s="294">
        <v>3</v>
      </c>
      <c r="L13" s="294">
        <v>0.6</v>
      </c>
      <c r="M13" s="298" t="s">
        <v>114</v>
      </c>
      <c r="N13" s="66"/>
      <c r="O13" s="66"/>
      <c r="P13" s="66"/>
      <c r="Q13" s="66"/>
      <c r="R13" s="66"/>
      <c r="S13" s="66"/>
      <c r="T13" s="66"/>
    </row>
    <row r="14" spans="1:20" ht="15.75" thickBot="1" x14ac:dyDescent="0.3">
      <c r="A14" s="293" t="s">
        <v>107</v>
      </c>
      <c r="B14" s="296" t="s">
        <v>54</v>
      </c>
      <c r="C14" s="294" t="s">
        <v>54</v>
      </c>
      <c r="D14" s="294" t="s">
        <v>54</v>
      </c>
      <c r="E14" s="294" t="s">
        <v>54</v>
      </c>
      <c r="F14" s="294" t="s">
        <v>54</v>
      </c>
      <c r="G14" s="66"/>
      <c r="H14" s="295" t="s">
        <v>156</v>
      </c>
      <c r="I14" s="294">
        <v>30</v>
      </c>
      <c r="J14" s="294">
        <v>0.6</v>
      </c>
      <c r="K14" s="294">
        <v>30</v>
      </c>
      <c r="L14" s="294">
        <v>0.6</v>
      </c>
      <c r="M14" s="298" t="s">
        <v>114</v>
      </c>
      <c r="N14" s="66"/>
      <c r="O14" s="66"/>
      <c r="P14" s="66"/>
      <c r="Q14" s="66"/>
      <c r="R14" s="66"/>
      <c r="S14" s="66"/>
      <c r="T14" s="66"/>
    </row>
    <row r="15" spans="1:20" ht="15.75" thickBot="1" x14ac:dyDescent="0.3">
      <c r="A15" s="295" t="s">
        <v>108</v>
      </c>
      <c r="B15" s="296">
        <v>22</v>
      </c>
      <c r="C15" s="294" t="s">
        <v>97</v>
      </c>
      <c r="D15" s="294">
        <v>25.74</v>
      </c>
      <c r="E15" s="294">
        <v>1</v>
      </c>
      <c r="F15" s="294" t="s">
        <v>98</v>
      </c>
      <c r="G15" s="66"/>
      <c r="H15" s="293" t="s">
        <v>157</v>
      </c>
      <c r="I15" s="294" t="s">
        <v>47</v>
      </c>
      <c r="J15" s="294" t="s">
        <v>47</v>
      </c>
      <c r="K15" s="294" t="s">
        <v>47</v>
      </c>
      <c r="L15" s="294" t="s">
        <v>47</v>
      </c>
      <c r="M15" s="298" t="s">
        <v>47</v>
      </c>
      <c r="N15" s="66"/>
      <c r="O15" s="66"/>
      <c r="P15" s="66"/>
      <c r="Q15" s="66"/>
      <c r="R15" s="66"/>
      <c r="S15" s="66"/>
      <c r="T15" s="66"/>
    </row>
    <row r="16" spans="1:20" ht="15.75" thickBot="1" x14ac:dyDescent="0.3">
      <c r="A16" s="295" t="s">
        <v>109</v>
      </c>
      <c r="B16" s="296">
        <v>28.5</v>
      </c>
      <c r="C16" s="294" t="s">
        <v>97</v>
      </c>
      <c r="D16" s="294">
        <v>29.02</v>
      </c>
      <c r="E16" s="294">
        <v>1</v>
      </c>
      <c r="F16" s="294" t="s">
        <v>98</v>
      </c>
      <c r="G16" s="66"/>
      <c r="H16" s="295" t="s">
        <v>108</v>
      </c>
      <c r="I16" s="294">
        <v>1</v>
      </c>
      <c r="J16" s="294">
        <v>1.5</v>
      </c>
      <c r="K16" s="294">
        <v>10</v>
      </c>
      <c r="L16" s="294">
        <v>1.5</v>
      </c>
      <c r="M16" s="298" t="s">
        <v>114</v>
      </c>
      <c r="N16" s="66"/>
      <c r="O16" s="66"/>
      <c r="P16" s="66"/>
      <c r="Q16" s="66"/>
      <c r="R16" s="66"/>
      <c r="S16" s="66"/>
      <c r="T16" s="66"/>
    </row>
    <row r="17" spans="1:20" ht="15.75" thickBot="1" x14ac:dyDescent="0.3">
      <c r="A17" s="299" t="s">
        <v>110</v>
      </c>
      <c r="B17" s="300">
        <v>8.16</v>
      </c>
      <c r="C17" s="301" t="s">
        <v>97</v>
      </c>
      <c r="D17" s="302" t="s">
        <v>202</v>
      </c>
      <c r="E17" s="301">
        <v>1</v>
      </c>
      <c r="F17" s="301" t="s">
        <v>111</v>
      </c>
      <c r="G17" s="66"/>
      <c r="H17" s="295" t="s">
        <v>109</v>
      </c>
      <c r="I17" s="294" t="s">
        <v>47</v>
      </c>
      <c r="J17" s="294" t="s">
        <v>47</v>
      </c>
      <c r="K17" s="294">
        <v>10</v>
      </c>
      <c r="L17" s="294">
        <v>1.5</v>
      </c>
      <c r="M17" s="298" t="s">
        <v>114</v>
      </c>
      <c r="N17" s="66"/>
      <c r="O17" s="66"/>
      <c r="P17" s="66"/>
      <c r="Q17" s="66"/>
      <c r="R17" s="66"/>
      <c r="S17" s="66"/>
      <c r="T17" s="66"/>
    </row>
    <row r="18" spans="1:20" ht="15.75" thickBot="1" x14ac:dyDescent="0.3">
      <c r="A18" s="303"/>
      <c r="B18" s="304"/>
      <c r="C18" s="305"/>
      <c r="D18" s="294">
        <v>27.25</v>
      </c>
      <c r="E18" s="305"/>
      <c r="F18" s="305"/>
      <c r="G18" s="66"/>
      <c r="H18" s="299" t="s">
        <v>158</v>
      </c>
      <c r="I18" s="301">
        <v>0</v>
      </c>
      <c r="J18" s="301">
        <v>0</v>
      </c>
      <c r="K18" s="301">
        <v>10</v>
      </c>
      <c r="L18" s="294">
        <v>1.5</v>
      </c>
      <c r="M18" s="306" t="s">
        <v>159</v>
      </c>
      <c r="N18" s="66"/>
      <c r="O18" s="66"/>
      <c r="P18" s="66"/>
      <c r="Q18" s="66"/>
      <c r="R18" s="66"/>
      <c r="S18" s="66"/>
      <c r="T18" s="66"/>
    </row>
    <row r="19" spans="1:20" ht="15.75" thickBot="1" x14ac:dyDescent="0.3">
      <c r="A19" s="299" t="s">
        <v>112</v>
      </c>
      <c r="B19" s="300">
        <v>7.47</v>
      </c>
      <c r="C19" s="301" t="s">
        <v>97</v>
      </c>
      <c r="D19" s="302" t="s">
        <v>203</v>
      </c>
      <c r="E19" s="301">
        <v>1</v>
      </c>
      <c r="F19" s="301" t="s">
        <v>111</v>
      </c>
      <c r="G19" s="66"/>
      <c r="H19" s="303"/>
      <c r="I19" s="305"/>
      <c r="J19" s="305"/>
      <c r="K19" s="305"/>
      <c r="L19" s="294">
        <v>1.5</v>
      </c>
      <c r="M19" s="298">
        <v>2006</v>
      </c>
      <c r="N19" s="66"/>
      <c r="O19" s="66"/>
      <c r="P19" s="66"/>
      <c r="Q19" s="66"/>
      <c r="R19" s="66"/>
      <c r="S19" s="66"/>
      <c r="T19" s="66"/>
    </row>
    <row r="20" spans="1:20" ht="17.25" thickBot="1" x14ac:dyDescent="0.3">
      <c r="A20" s="303"/>
      <c r="B20" s="304"/>
      <c r="C20" s="305"/>
      <c r="D20" s="294">
        <v>29.14</v>
      </c>
      <c r="E20" s="305"/>
      <c r="F20" s="305"/>
      <c r="G20" s="66"/>
      <c r="H20" s="295" t="s">
        <v>160</v>
      </c>
      <c r="I20" s="294">
        <v>0</v>
      </c>
      <c r="J20" s="294" t="s">
        <v>161</v>
      </c>
      <c r="K20" s="294">
        <v>10</v>
      </c>
      <c r="L20" s="294">
        <v>1.5</v>
      </c>
      <c r="M20" s="298" t="s">
        <v>162</v>
      </c>
      <c r="N20" s="66"/>
      <c r="O20" s="66"/>
      <c r="P20" s="66"/>
      <c r="Q20" s="66"/>
      <c r="R20" s="66"/>
      <c r="S20" s="66"/>
      <c r="T20" s="66"/>
    </row>
    <row r="21" spans="1:20" ht="15.75" thickBot="1" x14ac:dyDescent="0.3">
      <c r="A21" s="307" t="s">
        <v>113</v>
      </c>
      <c r="B21" s="296">
        <v>9.6999999999999993</v>
      </c>
      <c r="C21" s="294" t="s">
        <v>97</v>
      </c>
      <c r="D21" s="294">
        <v>28.9</v>
      </c>
      <c r="E21" s="294">
        <v>1</v>
      </c>
      <c r="F21" s="294" t="s">
        <v>114</v>
      </c>
      <c r="G21" s="66"/>
      <c r="H21" s="295" t="s">
        <v>113</v>
      </c>
      <c r="I21" s="294">
        <v>1</v>
      </c>
      <c r="J21" s="294">
        <v>1.5</v>
      </c>
      <c r="K21" s="294">
        <v>2</v>
      </c>
      <c r="L21" s="294">
        <v>1.5</v>
      </c>
      <c r="M21" s="298" t="s">
        <v>114</v>
      </c>
      <c r="N21" s="66"/>
      <c r="O21" s="66"/>
      <c r="P21" s="66"/>
      <c r="Q21" s="66"/>
      <c r="R21" s="66"/>
      <c r="S21" s="66"/>
      <c r="T21" s="66"/>
    </row>
    <row r="22" spans="1:20" ht="18" thickBot="1" x14ac:dyDescent="0.3">
      <c r="A22" s="308" t="s">
        <v>140</v>
      </c>
      <c r="B22" s="296">
        <v>12</v>
      </c>
      <c r="C22" s="294" t="s">
        <v>97</v>
      </c>
      <c r="D22" s="294">
        <v>27.82</v>
      </c>
      <c r="E22" s="294">
        <v>1</v>
      </c>
      <c r="F22" s="294" t="s">
        <v>115</v>
      </c>
      <c r="G22" s="66"/>
      <c r="H22" s="295" t="s">
        <v>163</v>
      </c>
      <c r="I22" s="294">
        <v>1</v>
      </c>
      <c r="J22" s="294">
        <v>1.5</v>
      </c>
      <c r="K22" s="294">
        <v>2</v>
      </c>
      <c r="L22" s="294">
        <v>1.5</v>
      </c>
      <c r="M22" s="298" t="s">
        <v>114</v>
      </c>
      <c r="N22" s="66"/>
      <c r="O22" s="66"/>
      <c r="P22" s="66"/>
      <c r="Q22" s="66"/>
      <c r="R22" s="66"/>
      <c r="S22" s="66"/>
      <c r="T22" s="66"/>
    </row>
    <row r="23" spans="1:20" ht="15.75" thickBot="1" x14ac:dyDescent="0.3">
      <c r="A23" s="295" t="s">
        <v>116</v>
      </c>
      <c r="B23" s="296">
        <v>16</v>
      </c>
      <c r="C23" s="294" t="s">
        <v>97</v>
      </c>
      <c r="D23" s="294">
        <v>26.45</v>
      </c>
      <c r="E23" s="294">
        <v>1</v>
      </c>
      <c r="F23" s="294" t="s">
        <v>115</v>
      </c>
      <c r="G23" s="66"/>
      <c r="H23" s="295" t="s">
        <v>116</v>
      </c>
      <c r="I23" s="294">
        <v>1</v>
      </c>
      <c r="J23" s="294">
        <v>1.5</v>
      </c>
      <c r="K23" s="294">
        <v>2</v>
      </c>
      <c r="L23" s="294">
        <v>1.5</v>
      </c>
      <c r="M23" s="298" t="s">
        <v>114</v>
      </c>
      <c r="N23" s="66"/>
      <c r="O23" s="66"/>
      <c r="P23" s="66"/>
      <c r="Q23" s="66"/>
      <c r="R23" s="66"/>
      <c r="S23" s="66"/>
      <c r="T23" s="66"/>
    </row>
    <row r="24" spans="1:20" ht="39" thickBot="1" x14ac:dyDescent="0.3">
      <c r="A24" s="295" t="s">
        <v>117</v>
      </c>
      <c r="B24" s="296">
        <v>54.59</v>
      </c>
      <c r="C24" s="294" t="s">
        <v>118</v>
      </c>
      <c r="D24" s="296">
        <v>18.899999999999999</v>
      </c>
      <c r="E24" s="294">
        <v>1</v>
      </c>
      <c r="F24" s="294" t="s">
        <v>111</v>
      </c>
      <c r="G24" s="66"/>
      <c r="H24" s="295" t="s">
        <v>164</v>
      </c>
      <c r="I24" s="294">
        <v>1</v>
      </c>
      <c r="J24" s="294">
        <v>0.1</v>
      </c>
      <c r="K24" s="294">
        <v>1</v>
      </c>
      <c r="L24" s="294">
        <v>0.1</v>
      </c>
      <c r="M24" s="298" t="s">
        <v>165</v>
      </c>
      <c r="N24" s="66"/>
      <c r="O24" s="66"/>
      <c r="P24" s="66"/>
      <c r="Q24" s="66"/>
      <c r="R24" s="66"/>
      <c r="S24" s="66"/>
      <c r="T24" s="66"/>
    </row>
    <row r="25" spans="1:20" ht="39" thickBot="1" x14ac:dyDescent="0.3">
      <c r="A25" s="295" t="s">
        <v>119</v>
      </c>
      <c r="B25" s="296">
        <v>46.12</v>
      </c>
      <c r="C25" s="294" t="s">
        <v>118</v>
      </c>
      <c r="D25" s="294">
        <v>19.52</v>
      </c>
      <c r="E25" s="294">
        <v>1</v>
      </c>
      <c r="F25" s="294" t="s">
        <v>111</v>
      </c>
      <c r="G25" s="66"/>
      <c r="H25" s="295" t="s">
        <v>164</v>
      </c>
      <c r="I25" s="294">
        <v>1</v>
      </c>
      <c r="J25" s="294">
        <v>0.1</v>
      </c>
      <c r="K25" s="294">
        <v>1</v>
      </c>
      <c r="L25" s="294">
        <v>0.1</v>
      </c>
      <c r="M25" s="298" t="s">
        <v>165</v>
      </c>
      <c r="N25" s="66"/>
      <c r="O25" s="66"/>
      <c r="P25" s="66"/>
      <c r="Q25" s="66"/>
      <c r="R25" s="66"/>
      <c r="S25" s="66"/>
      <c r="T25" s="66"/>
    </row>
    <row r="26" spans="1:20" s="43" customFormat="1" ht="29.25" thickBot="1" x14ac:dyDescent="0.3">
      <c r="A26" s="391" t="s">
        <v>120</v>
      </c>
      <c r="B26" s="392">
        <v>43.96</v>
      </c>
      <c r="C26" s="393" t="s">
        <v>118</v>
      </c>
      <c r="D26" s="393">
        <v>18.440000000000001</v>
      </c>
      <c r="E26" s="393">
        <v>1</v>
      </c>
      <c r="F26" s="393" t="s">
        <v>111</v>
      </c>
      <c r="G26" s="394"/>
      <c r="H26" s="391" t="s">
        <v>164</v>
      </c>
      <c r="I26" s="393">
        <v>1</v>
      </c>
      <c r="J26" s="393">
        <v>0.1</v>
      </c>
      <c r="K26" s="393">
        <v>1</v>
      </c>
      <c r="L26" s="393">
        <v>0.1</v>
      </c>
      <c r="M26" s="395" t="s">
        <v>165</v>
      </c>
      <c r="N26" s="394"/>
      <c r="O26" s="394"/>
      <c r="P26" s="394"/>
      <c r="Q26" s="394"/>
      <c r="R26" s="394"/>
      <c r="S26" s="394"/>
      <c r="T26" s="394"/>
    </row>
    <row r="27" spans="1:20" ht="26.25" thickBot="1" x14ac:dyDescent="0.3">
      <c r="A27" s="307" t="s">
        <v>121</v>
      </c>
      <c r="B27" s="300">
        <v>43.96</v>
      </c>
      <c r="C27" s="301" t="s">
        <v>118</v>
      </c>
      <c r="D27" s="301">
        <v>18.440000000000001</v>
      </c>
      <c r="E27" s="301">
        <v>1</v>
      </c>
      <c r="F27" s="301" t="s">
        <v>111</v>
      </c>
      <c r="G27" s="66"/>
      <c r="H27" s="295" t="s">
        <v>164</v>
      </c>
      <c r="I27" s="294">
        <v>1</v>
      </c>
      <c r="J27" s="294">
        <v>0.1</v>
      </c>
      <c r="K27" s="294">
        <v>1</v>
      </c>
      <c r="L27" s="294">
        <v>0.1</v>
      </c>
      <c r="M27" s="298" t="s">
        <v>165</v>
      </c>
      <c r="N27" s="66"/>
      <c r="O27" s="66"/>
      <c r="P27" s="66"/>
      <c r="Q27" s="66"/>
      <c r="R27" s="66"/>
      <c r="S27" s="66"/>
      <c r="T27" s="66"/>
    </row>
    <row r="28" spans="1:20" ht="26.25" thickBot="1" x14ac:dyDescent="0.3">
      <c r="A28" s="295" t="s">
        <v>122</v>
      </c>
      <c r="B28" s="304"/>
      <c r="C28" s="305"/>
      <c r="D28" s="305"/>
      <c r="E28" s="305"/>
      <c r="F28" s="305"/>
      <c r="G28" s="66"/>
      <c r="H28" s="295" t="s">
        <v>164</v>
      </c>
      <c r="I28" s="294">
        <v>1</v>
      </c>
      <c r="J28" s="294">
        <v>0.1</v>
      </c>
      <c r="K28" s="294">
        <v>1</v>
      </c>
      <c r="L28" s="294">
        <v>0.1</v>
      </c>
      <c r="M28" s="298" t="s">
        <v>165</v>
      </c>
      <c r="N28" s="66"/>
      <c r="O28" s="66"/>
      <c r="P28" s="66"/>
      <c r="Q28" s="66"/>
      <c r="R28" s="66"/>
      <c r="S28" s="66"/>
      <c r="T28" s="66"/>
    </row>
    <row r="29" spans="1:20" ht="26.25" thickBot="1" x14ac:dyDescent="0.3">
      <c r="A29" s="307" t="s">
        <v>123</v>
      </c>
      <c r="B29" s="300">
        <v>43.96</v>
      </c>
      <c r="C29" s="301" t="s">
        <v>118</v>
      </c>
      <c r="D29" s="301">
        <v>18.440000000000001</v>
      </c>
      <c r="E29" s="301">
        <v>1</v>
      </c>
      <c r="F29" s="301" t="s">
        <v>111</v>
      </c>
      <c r="G29" s="66"/>
      <c r="H29" s="295" t="s">
        <v>164</v>
      </c>
      <c r="I29" s="294">
        <v>1</v>
      </c>
      <c r="J29" s="294">
        <v>0.1</v>
      </c>
      <c r="K29" s="294">
        <v>1</v>
      </c>
      <c r="L29" s="294">
        <v>0.1</v>
      </c>
      <c r="M29" s="298" t="s">
        <v>165</v>
      </c>
      <c r="N29" s="66"/>
      <c r="O29" s="66"/>
      <c r="P29" s="66"/>
      <c r="Q29" s="66"/>
      <c r="R29" s="66"/>
      <c r="S29" s="66"/>
      <c r="T29" s="66"/>
    </row>
    <row r="30" spans="1:20" ht="26.25" thickBot="1" x14ac:dyDescent="0.3">
      <c r="A30" s="295" t="s">
        <v>124</v>
      </c>
      <c r="B30" s="304"/>
      <c r="C30" s="305"/>
      <c r="D30" s="305"/>
      <c r="E30" s="305"/>
      <c r="F30" s="305"/>
      <c r="G30" s="66"/>
      <c r="H30" s="295" t="s">
        <v>164</v>
      </c>
      <c r="I30" s="294">
        <v>1</v>
      </c>
      <c r="J30" s="294">
        <v>0.1</v>
      </c>
      <c r="K30" s="294">
        <v>1</v>
      </c>
      <c r="L30" s="294">
        <v>0.1</v>
      </c>
      <c r="M30" s="298" t="s">
        <v>165</v>
      </c>
      <c r="N30" s="66"/>
      <c r="O30" s="66"/>
      <c r="P30" s="66"/>
      <c r="Q30" s="66"/>
      <c r="R30" s="66"/>
      <c r="S30" s="66"/>
      <c r="T30" s="66"/>
    </row>
    <row r="31" spans="1:20" ht="29.25" thickBot="1" x14ac:dyDescent="0.3">
      <c r="A31" s="295" t="s">
        <v>125</v>
      </c>
      <c r="B31" s="296">
        <v>49.33</v>
      </c>
      <c r="C31" s="294" t="s">
        <v>118</v>
      </c>
      <c r="D31" s="294">
        <v>17.940000000000001</v>
      </c>
      <c r="E31" s="294">
        <v>1</v>
      </c>
      <c r="F31" s="294" t="s">
        <v>111</v>
      </c>
      <c r="G31" s="66"/>
      <c r="H31" s="295" t="s">
        <v>164</v>
      </c>
      <c r="I31" s="294">
        <v>1</v>
      </c>
      <c r="J31" s="294">
        <v>0.1</v>
      </c>
      <c r="K31" s="294">
        <v>1</v>
      </c>
      <c r="L31" s="294">
        <v>0.1</v>
      </c>
      <c r="M31" s="298" t="s">
        <v>165</v>
      </c>
      <c r="N31" s="66"/>
      <c r="O31" s="66"/>
      <c r="P31" s="66"/>
      <c r="Q31" s="66"/>
      <c r="R31" s="66"/>
      <c r="S31" s="66"/>
      <c r="T31" s="66"/>
    </row>
    <row r="32" spans="1:20" ht="29.25" thickBot="1" x14ac:dyDescent="0.3">
      <c r="A32" s="295" t="s">
        <v>126</v>
      </c>
      <c r="B32" s="296">
        <v>4.24</v>
      </c>
      <c r="C32" s="294" t="s">
        <v>118</v>
      </c>
      <c r="D32" s="294">
        <v>38.99</v>
      </c>
      <c r="E32" s="294">
        <v>1</v>
      </c>
      <c r="F32" s="294" t="s">
        <v>111</v>
      </c>
      <c r="G32" s="66"/>
      <c r="H32" s="295" t="s">
        <v>164</v>
      </c>
      <c r="I32" s="294">
        <v>1</v>
      </c>
      <c r="J32" s="294">
        <v>0.1</v>
      </c>
      <c r="K32" s="294">
        <v>1</v>
      </c>
      <c r="L32" s="294">
        <v>0.1</v>
      </c>
      <c r="M32" s="298" t="s">
        <v>165</v>
      </c>
      <c r="N32" s="66"/>
      <c r="O32" s="66"/>
      <c r="P32" s="66"/>
      <c r="Q32" s="66"/>
      <c r="R32" s="66"/>
      <c r="S32" s="66"/>
      <c r="T32" s="66"/>
    </row>
    <row r="33" spans="1:20" s="43" customFormat="1" ht="29.25" thickBot="1" x14ac:dyDescent="0.3">
      <c r="A33" s="391" t="s">
        <v>127</v>
      </c>
      <c r="B33" s="392">
        <v>3.4</v>
      </c>
      <c r="C33" s="393" t="s">
        <v>118</v>
      </c>
      <c r="D33" s="393">
        <v>42.61</v>
      </c>
      <c r="E33" s="393">
        <v>1</v>
      </c>
      <c r="F33" s="393" t="s">
        <v>111</v>
      </c>
      <c r="G33" s="394"/>
      <c r="H33" s="391" t="s">
        <v>164</v>
      </c>
      <c r="I33" s="393">
        <v>1</v>
      </c>
      <c r="J33" s="393">
        <v>0.1</v>
      </c>
      <c r="K33" s="393">
        <v>1</v>
      </c>
      <c r="L33" s="393">
        <v>0.1</v>
      </c>
      <c r="M33" s="395" t="s">
        <v>165</v>
      </c>
      <c r="N33" s="394"/>
      <c r="O33" s="394"/>
      <c r="P33" s="394"/>
      <c r="Q33" s="394"/>
      <c r="R33" s="394"/>
      <c r="S33" s="394"/>
      <c r="T33" s="394"/>
    </row>
    <row r="34" spans="1:20" ht="15.75" thickBot="1" x14ac:dyDescent="0.3">
      <c r="A34" s="295" t="s">
        <v>128</v>
      </c>
      <c r="B34" s="296">
        <v>44</v>
      </c>
      <c r="C34" s="294" t="s">
        <v>97</v>
      </c>
      <c r="D34" s="294">
        <v>19.09</v>
      </c>
      <c r="E34" s="294">
        <v>1</v>
      </c>
      <c r="F34" s="302" t="s">
        <v>98</v>
      </c>
      <c r="G34" s="66"/>
      <c r="H34" s="295" t="s">
        <v>152</v>
      </c>
      <c r="I34" s="294">
        <v>3</v>
      </c>
      <c r="J34" s="294">
        <v>0.6</v>
      </c>
      <c r="K34" s="294">
        <v>3</v>
      </c>
      <c r="L34" s="294">
        <v>0.6</v>
      </c>
      <c r="M34" s="298" t="s">
        <v>114</v>
      </c>
      <c r="N34" s="66"/>
      <c r="O34" s="66"/>
      <c r="P34" s="66"/>
      <c r="Q34" s="66"/>
      <c r="R34" s="66"/>
      <c r="S34" s="66"/>
      <c r="T34" s="66"/>
    </row>
    <row r="35" spans="1:20" ht="26.25" thickBot="1" x14ac:dyDescent="0.3">
      <c r="A35" s="309" t="s">
        <v>129</v>
      </c>
      <c r="B35" s="310">
        <v>16</v>
      </c>
      <c r="C35" s="311" t="s">
        <v>97</v>
      </c>
      <c r="D35" s="311">
        <v>20.18</v>
      </c>
      <c r="E35" s="312" t="s">
        <v>47</v>
      </c>
      <c r="F35" s="313" t="s">
        <v>172</v>
      </c>
      <c r="G35" s="66"/>
      <c r="H35" s="314" t="s">
        <v>166</v>
      </c>
      <c r="I35" s="315" t="s">
        <v>47</v>
      </c>
      <c r="J35" s="315" t="s">
        <v>47</v>
      </c>
      <c r="K35" s="315">
        <v>30</v>
      </c>
      <c r="L35" s="315">
        <v>4</v>
      </c>
      <c r="M35" s="316" t="s">
        <v>47</v>
      </c>
      <c r="N35" s="66"/>
      <c r="O35" s="66"/>
      <c r="P35" s="66"/>
      <c r="Q35" s="66"/>
      <c r="R35" s="66"/>
      <c r="S35" s="66"/>
      <c r="T35" s="66"/>
    </row>
    <row r="36" spans="1:20" ht="26.25" thickBot="1" x14ac:dyDescent="0.3">
      <c r="A36" s="317" t="s">
        <v>173</v>
      </c>
      <c r="B36" s="318">
        <v>19.3</v>
      </c>
      <c r="C36" s="311" t="s">
        <v>97</v>
      </c>
      <c r="D36" s="311">
        <v>21.82</v>
      </c>
      <c r="E36" s="311">
        <v>1</v>
      </c>
      <c r="F36" s="302" t="s">
        <v>172</v>
      </c>
      <c r="G36" s="66"/>
      <c r="H36" s="319" t="s">
        <v>174</v>
      </c>
      <c r="I36" s="320" t="s">
        <v>47</v>
      </c>
      <c r="J36" s="321" t="s">
        <v>47</v>
      </c>
      <c r="K36" s="302">
        <v>30</v>
      </c>
      <c r="L36" s="322">
        <v>4</v>
      </c>
      <c r="M36" s="307" t="s">
        <v>114</v>
      </c>
      <c r="N36" s="66"/>
      <c r="O36" s="66"/>
      <c r="P36" s="66"/>
      <c r="Q36" s="66"/>
      <c r="R36" s="66"/>
      <c r="S36" s="66"/>
      <c r="T36" s="66"/>
    </row>
    <row r="37" spans="1:20" ht="26.25" thickBot="1" x14ac:dyDescent="0.3">
      <c r="A37" s="323" t="s">
        <v>130</v>
      </c>
      <c r="B37" s="324">
        <v>21.12</v>
      </c>
      <c r="C37" s="325" t="s">
        <v>97</v>
      </c>
      <c r="D37" s="325">
        <v>20.45</v>
      </c>
      <c r="E37" s="325">
        <v>1</v>
      </c>
      <c r="F37" s="326" t="s">
        <v>172</v>
      </c>
      <c r="G37" s="66"/>
      <c r="H37" s="295" t="s">
        <v>167</v>
      </c>
      <c r="I37" s="294" t="s">
        <v>47</v>
      </c>
      <c r="J37" s="294" t="s">
        <v>47</v>
      </c>
      <c r="K37" s="294">
        <v>30</v>
      </c>
      <c r="L37" s="294">
        <v>4</v>
      </c>
      <c r="M37" s="298" t="s">
        <v>114</v>
      </c>
      <c r="N37" s="66"/>
      <c r="O37" s="66"/>
      <c r="P37" s="66"/>
      <c r="Q37" s="66"/>
      <c r="R37" s="66"/>
      <c r="S37" s="66"/>
      <c r="T37" s="66"/>
    </row>
    <row r="38" spans="1:20" ht="26.25" thickBot="1" x14ac:dyDescent="0.3">
      <c r="A38" s="317" t="s">
        <v>131</v>
      </c>
      <c r="B38" s="296">
        <v>9</v>
      </c>
      <c r="C38" s="294" t="s">
        <v>97</v>
      </c>
      <c r="D38" s="294">
        <v>17.940000000000001</v>
      </c>
      <c r="E38" s="294">
        <v>1</v>
      </c>
      <c r="F38" s="294" t="s">
        <v>132</v>
      </c>
      <c r="G38" s="66"/>
      <c r="H38" s="295" t="s">
        <v>168</v>
      </c>
      <c r="I38" s="294">
        <v>30</v>
      </c>
      <c r="J38" s="294">
        <v>4</v>
      </c>
      <c r="K38" s="294" t="s">
        <v>47</v>
      </c>
      <c r="L38" s="294" t="s">
        <v>47</v>
      </c>
      <c r="M38" s="298" t="s">
        <v>47</v>
      </c>
      <c r="N38" s="66"/>
      <c r="O38" s="66"/>
      <c r="P38" s="66"/>
      <c r="Q38" s="66"/>
      <c r="R38" s="66"/>
      <c r="S38" s="66"/>
      <c r="T38" s="66"/>
    </row>
    <row r="39" spans="1:20" ht="15.75" thickBot="1" x14ac:dyDescent="0.3">
      <c r="A39" s="293" t="s">
        <v>133</v>
      </c>
      <c r="B39" s="296" t="s">
        <v>54</v>
      </c>
      <c r="C39" s="294" t="s">
        <v>54</v>
      </c>
      <c r="D39" s="294" t="s">
        <v>54</v>
      </c>
      <c r="E39" s="294" t="s">
        <v>54</v>
      </c>
      <c r="F39" s="294" t="s">
        <v>54</v>
      </c>
      <c r="G39" s="66"/>
      <c r="H39" s="293" t="s">
        <v>133</v>
      </c>
      <c r="I39" s="294" t="s">
        <v>47</v>
      </c>
      <c r="J39" s="294" t="s">
        <v>47</v>
      </c>
      <c r="K39" s="294" t="s">
        <v>47</v>
      </c>
      <c r="L39" s="294" t="s">
        <v>47</v>
      </c>
      <c r="M39" s="298" t="s">
        <v>47</v>
      </c>
      <c r="N39" s="66"/>
      <c r="O39" s="66"/>
      <c r="P39" s="66"/>
      <c r="Q39" s="66"/>
      <c r="R39" s="66"/>
      <c r="S39" s="66"/>
      <c r="T39" s="66"/>
    </row>
    <row r="40" spans="1:20" ht="29.25" thickBot="1" x14ac:dyDescent="0.3">
      <c r="A40" s="295" t="s">
        <v>134</v>
      </c>
      <c r="B40" s="296">
        <v>33.6</v>
      </c>
      <c r="C40" s="294" t="s">
        <v>118</v>
      </c>
      <c r="D40" s="294">
        <v>15.07</v>
      </c>
      <c r="E40" s="294">
        <v>1</v>
      </c>
      <c r="F40" s="294" t="s">
        <v>98</v>
      </c>
      <c r="G40" s="66"/>
      <c r="H40" s="295" t="s">
        <v>134</v>
      </c>
      <c r="I40" s="294">
        <v>1</v>
      </c>
      <c r="J40" s="294">
        <v>0.1</v>
      </c>
      <c r="K40" s="294">
        <v>1</v>
      </c>
      <c r="L40" s="294">
        <v>0.1</v>
      </c>
      <c r="M40" s="298" t="s">
        <v>114</v>
      </c>
      <c r="N40" s="66"/>
      <c r="O40" s="66"/>
      <c r="P40" s="66"/>
      <c r="Q40" s="66"/>
      <c r="R40" s="66"/>
      <c r="S40" s="66"/>
      <c r="T40" s="66"/>
    </row>
    <row r="41" spans="1:20" ht="15.75" thickBot="1" x14ac:dyDescent="0.3">
      <c r="A41" s="293" t="s">
        <v>135</v>
      </c>
      <c r="B41" s="327" t="s">
        <v>54</v>
      </c>
      <c r="C41" s="294" t="s">
        <v>54</v>
      </c>
      <c r="D41" s="294" t="s">
        <v>54</v>
      </c>
      <c r="E41" s="294" t="s">
        <v>54</v>
      </c>
      <c r="F41" s="294" t="s">
        <v>54</v>
      </c>
      <c r="G41" s="66"/>
      <c r="H41" s="293" t="s">
        <v>169</v>
      </c>
      <c r="I41" s="294" t="s">
        <v>47</v>
      </c>
      <c r="J41" s="294" t="s">
        <v>47</v>
      </c>
      <c r="K41" s="294" t="s">
        <v>47</v>
      </c>
      <c r="L41" s="294" t="s">
        <v>47</v>
      </c>
      <c r="M41" s="298" t="s">
        <v>47</v>
      </c>
      <c r="N41" s="66"/>
      <c r="O41" s="66"/>
      <c r="P41" s="66"/>
      <c r="Q41" s="66"/>
      <c r="R41" s="66"/>
      <c r="S41" s="66"/>
      <c r="T41" s="66"/>
    </row>
    <row r="42" spans="1:20" ht="64.5" thickBot="1" x14ac:dyDescent="0.3">
      <c r="A42" s="328" t="s">
        <v>175</v>
      </c>
      <c r="B42" s="329" t="s">
        <v>201</v>
      </c>
      <c r="C42" s="330" t="s">
        <v>97</v>
      </c>
      <c r="D42" s="294">
        <v>30.5</v>
      </c>
      <c r="E42" s="311">
        <v>1</v>
      </c>
      <c r="F42" s="311" t="s">
        <v>114</v>
      </c>
      <c r="G42" s="66"/>
      <c r="H42" s="295" t="s">
        <v>170</v>
      </c>
      <c r="I42" s="294">
        <v>30</v>
      </c>
      <c r="J42" s="294">
        <v>4</v>
      </c>
      <c r="K42" s="294">
        <v>30</v>
      </c>
      <c r="L42" s="294">
        <v>4</v>
      </c>
      <c r="M42" s="298" t="s">
        <v>114</v>
      </c>
      <c r="N42" s="66"/>
      <c r="O42" s="66"/>
      <c r="P42" s="66"/>
      <c r="Q42" s="66"/>
      <c r="R42" s="66"/>
      <c r="S42" s="66"/>
      <c r="T42" s="66"/>
    </row>
    <row r="43" spans="1:20" ht="15.75" thickBot="1" x14ac:dyDescent="0.3">
      <c r="A43" s="317" t="s">
        <v>136</v>
      </c>
      <c r="B43" s="329">
        <v>13.4</v>
      </c>
      <c r="C43" s="313" t="s">
        <v>97</v>
      </c>
      <c r="D43" s="331">
        <v>26</v>
      </c>
      <c r="E43" s="320">
        <v>1</v>
      </c>
      <c r="F43" s="326" t="s">
        <v>114</v>
      </c>
      <c r="G43" s="66"/>
      <c r="H43" s="295" t="s">
        <v>171</v>
      </c>
      <c r="I43" s="294">
        <v>3</v>
      </c>
      <c r="J43" s="294">
        <v>2</v>
      </c>
      <c r="K43" s="294" t="s">
        <v>47</v>
      </c>
      <c r="L43" s="294" t="s">
        <v>47</v>
      </c>
      <c r="M43" s="298" t="s">
        <v>114</v>
      </c>
      <c r="N43" s="66"/>
      <c r="O43" s="66"/>
      <c r="P43" s="66"/>
      <c r="Q43" s="66"/>
      <c r="R43" s="66"/>
      <c r="S43" s="66"/>
      <c r="T43" s="66"/>
    </row>
    <row r="44" spans="1:20" ht="29.25" thickBot="1" x14ac:dyDescent="0.3">
      <c r="A44" s="295" t="s">
        <v>137</v>
      </c>
      <c r="B44" s="296">
        <v>17.399999999999999</v>
      </c>
      <c r="C44" s="294" t="s">
        <v>118</v>
      </c>
      <c r="D44" s="294">
        <v>14.89</v>
      </c>
      <c r="E44" s="294">
        <v>1</v>
      </c>
      <c r="F44" s="294" t="s">
        <v>114</v>
      </c>
      <c r="G44" s="66"/>
      <c r="H44" s="295" t="s">
        <v>137</v>
      </c>
      <c r="I44" s="294">
        <v>1.75</v>
      </c>
      <c r="J44" s="294">
        <v>0.11</v>
      </c>
      <c r="K44" s="294" t="s">
        <v>47</v>
      </c>
      <c r="L44" s="294" t="s">
        <v>47</v>
      </c>
      <c r="M44" s="298" t="s">
        <v>780</v>
      </c>
      <c r="N44" s="66"/>
      <c r="O44" s="66"/>
      <c r="P44" s="66"/>
      <c r="Q44" s="66"/>
      <c r="R44" s="66"/>
      <c r="S44" s="66"/>
      <c r="T44" s="66"/>
    </row>
    <row r="45" spans="1:20" x14ac:dyDescent="0.25">
      <c r="A45" s="66"/>
      <c r="B45" s="66"/>
      <c r="C45" s="66"/>
      <c r="D45" s="66"/>
      <c r="E45" s="66"/>
      <c r="F45" s="66"/>
      <c r="G45" s="66"/>
      <c r="H45" s="66"/>
      <c r="I45" s="66"/>
      <c r="J45" s="66"/>
      <c r="K45" s="66"/>
      <c r="L45" s="66"/>
      <c r="M45" s="66"/>
      <c r="N45" s="66"/>
      <c r="O45" s="66"/>
      <c r="P45" s="66"/>
      <c r="Q45" s="66"/>
      <c r="R45" s="66"/>
      <c r="S45" s="66"/>
      <c r="T45" s="66"/>
    </row>
    <row r="46" spans="1:20" ht="18.75" thickBot="1" x14ac:dyDescent="0.4">
      <c r="A46" s="332" t="s">
        <v>144</v>
      </c>
      <c r="B46" s="333" t="s">
        <v>559</v>
      </c>
      <c r="C46" s="66"/>
      <c r="D46" s="66"/>
      <c r="E46" s="66"/>
      <c r="F46" s="66"/>
      <c r="G46" s="66"/>
      <c r="H46" s="66"/>
      <c r="I46" s="66"/>
      <c r="J46" s="277" t="s">
        <v>532</v>
      </c>
      <c r="K46" s="66"/>
      <c r="L46" s="66"/>
      <c r="M46" s="66"/>
      <c r="N46" s="66"/>
      <c r="O46" s="66"/>
      <c r="P46" s="66"/>
      <c r="Q46" s="66"/>
      <c r="R46" s="66"/>
      <c r="S46" s="66"/>
      <c r="T46" s="66"/>
    </row>
    <row r="47" spans="1:20" ht="39" thickBot="1" x14ac:dyDescent="0.3">
      <c r="A47" s="66" t="s">
        <v>143</v>
      </c>
      <c r="B47" s="66"/>
      <c r="C47" s="66"/>
      <c r="D47" s="66"/>
      <c r="E47" s="66"/>
      <c r="F47" s="66"/>
      <c r="G47" s="66"/>
      <c r="H47" s="66"/>
      <c r="I47" s="66"/>
      <c r="J47" s="334" t="s">
        <v>47</v>
      </c>
      <c r="K47" s="335"/>
      <c r="L47" s="336" t="s">
        <v>215</v>
      </c>
      <c r="M47" s="337" t="s">
        <v>216</v>
      </c>
      <c r="N47" s="338" t="s">
        <v>217</v>
      </c>
      <c r="O47" s="66"/>
      <c r="P47" s="66"/>
      <c r="Q47" s="66"/>
      <c r="R47" s="66"/>
      <c r="S47" s="66"/>
      <c r="T47" s="66"/>
    </row>
    <row r="48" spans="1:20" ht="18" thickBot="1" x14ac:dyDescent="0.3">
      <c r="A48" s="277" t="s">
        <v>141</v>
      </c>
      <c r="B48" s="66"/>
      <c r="C48" s="66"/>
      <c r="D48" s="66"/>
      <c r="E48" s="66"/>
      <c r="F48" s="66"/>
      <c r="G48" s="66"/>
      <c r="H48" s="66"/>
      <c r="I48" s="66"/>
      <c r="J48" s="339" t="s">
        <v>108</v>
      </c>
      <c r="K48" s="340"/>
      <c r="L48" s="294">
        <v>200</v>
      </c>
      <c r="M48" s="294">
        <v>173</v>
      </c>
      <c r="N48" s="341">
        <v>200</v>
      </c>
      <c r="O48" s="233"/>
      <c r="P48" s="66"/>
      <c r="Q48" s="66"/>
      <c r="R48" s="66"/>
      <c r="S48" s="66"/>
      <c r="T48" s="66"/>
    </row>
    <row r="49" spans="1:20" ht="15.75" thickBot="1" x14ac:dyDescent="0.3">
      <c r="A49" s="342" t="s">
        <v>139</v>
      </c>
      <c r="B49" s="66"/>
      <c r="C49" s="66"/>
      <c r="D49" s="66"/>
      <c r="E49" s="66"/>
      <c r="F49" s="66"/>
      <c r="G49" s="66"/>
      <c r="H49" s="66"/>
      <c r="I49" s="66"/>
      <c r="J49" s="339" t="s">
        <v>208</v>
      </c>
      <c r="K49" s="340"/>
      <c r="L49" s="294">
        <v>100</v>
      </c>
      <c r="M49" s="294">
        <v>60</v>
      </c>
      <c r="N49" s="341">
        <v>60</v>
      </c>
      <c r="O49" s="66"/>
      <c r="P49" s="230"/>
      <c r="Q49" s="66"/>
      <c r="R49" s="66"/>
      <c r="S49" s="66"/>
      <c r="T49" s="66"/>
    </row>
    <row r="50" spans="1:20" ht="15.75" thickBot="1" x14ac:dyDescent="0.3">
      <c r="A50" s="66"/>
      <c r="B50" s="66"/>
      <c r="C50" s="66"/>
      <c r="D50" s="66"/>
      <c r="E50" s="66"/>
      <c r="F50" s="66"/>
      <c r="G50" s="66"/>
      <c r="H50" s="66"/>
      <c r="I50" s="66"/>
      <c r="J50" s="339" t="s">
        <v>218</v>
      </c>
      <c r="K50" s="340"/>
      <c r="L50" s="294">
        <v>250</v>
      </c>
      <c r="M50" s="343">
        <v>513</v>
      </c>
      <c r="N50" s="344">
        <v>51</v>
      </c>
      <c r="O50" s="66"/>
      <c r="P50" s="66"/>
      <c r="Q50" s="66"/>
      <c r="R50" s="66"/>
      <c r="S50" s="66"/>
      <c r="T50" s="66"/>
    </row>
    <row r="51" spans="1:20" ht="18.75" thickBot="1" x14ac:dyDescent="0.4">
      <c r="A51" s="277" t="s">
        <v>207</v>
      </c>
      <c r="B51" s="66"/>
      <c r="C51" s="66"/>
      <c r="D51" s="66"/>
      <c r="E51" s="66"/>
      <c r="F51" s="66"/>
      <c r="G51" s="66"/>
      <c r="H51" s="66"/>
      <c r="I51" s="66"/>
      <c r="J51" s="339" t="s">
        <v>211</v>
      </c>
      <c r="K51" s="340"/>
      <c r="L51" s="294">
        <v>513</v>
      </c>
      <c r="M51" s="345"/>
      <c r="N51" s="346"/>
      <c r="O51" s="66"/>
      <c r="P51" s="66"/>
      <c r="Q51" s="66"/>
      <c r="R51" s="66"/>
      <c r="S51" s="66"/>
      <c r="T51" s="66"/>
    </row>
    <row r="52" spans="1:20" ht="15.75" thickBot="1" x14ac:dyDescent="0.3">
      <c r="A52" s="301" t="s">
        <v>47</v>
      </c>
      <c r="B52" s="280" t="s">
        <v>108</v>
      </c>
      <c r="C52" s="280" t="s">
        <v>208</v>
      </c>
      <c r="D52" s="280" t="s">
        <v>218</v>
      </c>
      <c r="E52" s="278" t="s">
        <v>211</v>
      </c>
      <c r="F52" s="278" t="s">
        <v>212</v>
      </c>
      <c r="G52" s="278" t="s">
        <v>213</v>
      </c>
      <c r="H52" s="280" t="s">
        <v>214</v>
      </c>
      <c r="I52" s="66"/>
      <c r="J52" s="339" t="s">
        <v>212</v>
      </c>
      <c r="K52" s="340"/>
      <c r="L52" s="294">
        <v>100</v>
      </c>
      <c r="M52" s="294">
        <v>100</v>
      </c>
      <c r="N52" s="341">
        <v>100</v>
      </c>
      <c r="O52" s="66"/>
      <c r="P52" s="66"/>
      <c r="Q52" s="66"/>
      <c r="R52" s="66"/>
      <c r="S52" s="66"/>
      <c r="T52" s="66"/>
    </row>
    <row r="53" spans="1:20" ht="15.75" thickBot="1" x14ac:dyDescent="0.3">
      <c r="A53" s="305"/>
      <c r="B53" s="289"/>
      <c r="C53" s="289"/>
      <c r="D53" s="289"/>
      <c r="E53" s="287"/>
      <c r="F53" s="287"/>
      <c r="G53" s="287"/>
      <c r="H53" s="289"/>
      <c r="I53" s="66"/>
      <c r="J53" s="339" t="s">
        <v>213</v>
      </c>
      <c r="K53" s="340"/>
      <c r="L53" s="294">
        <v>79.02</v>
      </c>
      <c r="M53" s="294">
        <v>110</v>
      </c>
      <c r="N53" s="341">
        <v>110</v>
      </c>
      <c r="O53" s="66"/>
      <c r="P53" s="66"/>
      <c r="Q53" s="66"/>
      <c r="R53" s="66"/>
      <c r="S53" s="66"/>
      <c r="T53" s="66"/>
    </row>
    <row r="54" spans="1:20" ht="15" customHeight="1" thickBot="1" x14ac:dyDescent="0.3">
      <c r="A54" s="295" t="s">
        <v>215</v>
      </c>
      <c r="B54" s="294">
        <v>200</v>
      </c>
      <c r="C54" s="294">
        <v>100</v>
      </c>
      <c r="D54" s="294">
        <v>250</v>
      </c>
      <c r="E54" s="294">
        <v>513</v>
      </c>
      <c r="F54" s="294">
        <v>100</v>
      </c>
      <c r="G54" s="294">
        <v>79.02</v>
      </c>
      <c r="H54" s="294">
        <v>300</v>
      </c>
      <c r="I54" s="66"/>
      <c r="J54" s="347" t="s">
        <v>214</v>
      </c>
      <c r="K54" s="348"/>
      <c r="L54" s="349">
        <v>300</v>
      </c>
      <c r="M54" s="349">
        <v>300</v>
      </c>
      <c r="N54" s="350">
        <v>300</v>
      </c>
      <c r="O54" s="66"/>
      <c r="P54" s="66"/>
      <c r="Q54" s="66"/>
      <c r="R54" s="66"/>
      <c r="S54" s="66"/>
      <c r="T54" s="66"/>
    </row>
    <row r="55" spans="1:20" ht="15" customHeight="1" thickBot="1" x14ac:dyDescent="0.3">
      <c r="A55" s="295" t="s">
        <v>216</v>
      </c>
      <c r="B55" s="294">
        <v>173</v>
      </c>
      <c r="C55" s="294">
        <v>60</v>
      </c>
      <c r="D55" s="343">
        <v>513</v>
      </c>
      <c r="E55" s="345"/>
      <c r="F55" s="294">
        <v>100</v>
      </c>
      <c r="G55" s="294">
        <v>110</v>
      </c>
      <c r="H55" s="294">
        <v>300</v>
      </c>
      <c r="I55" s="66"/>
      <c r="J55" s="66"/>
      <c r="K55" s="66"/>
      <c r="L55" s="66"/>
      <c r="M55" s="66"/>
      <c r="N55" s="66"/>
      <c r="O55" s="66"/>
      <c r="P55" s="66"/>
      <c r="Q55" s="66"/>
      <c r="R55" s="66"/>
      <c r="S55" s="66"/>
      <c r="T55" s="66"/>
    </row>
    <row r="56" spans="1:20" ht="15.75" thickBot="1" x14ac:dyDescent="0.3">
      <c r="A56" s="295" t="s">
        <v>217</v>
      </c>
      <c r="B56" s="294">
        <v>200</v>
      </c>
      <c r="C56" s="294">
        <v>60</v>
      </c>
      <c r="D56" s="343">
        <v>51</v>
      </c>
      <c r="E56" s="345"/>
      <c r="F56" s="294">
        <v>100</v>
      </c>
      <c r="G56" s="294">
        <v>110</v>
      </c>
      <c r="H56" s="294">
        <v>300</v>
      </c>
      <c r="I56" s="66"/>
      <c r="J56" s="277" t="s">
        <v>533</v>
      </c>
      <c r="K56" s="66"/>
      <c r="L56" s="66"/>
      <c r="M56" s="66"/>
      <c r="N56" s="66"/>
      <c r="O56" s="66"/>
      <c r="P56" s="66"/>
      <c r="Q56" s="66"/>
      <c r="R56" s="66"/>
      <c r="S56" s="66"/>
      <c r="T56" s="66"/>
    </row>
    <row r="57" spans="1:20" ht="39" thickBot="1" x14ac:dyDescent="0.3">
      <c r="A57" s="66"/>
      <c r="B57" s="66"/>
      <c r="C57" s="66"/>
      <c r="D57" s="66"/>
      <c r="E57" s="66"/>
      <c r="F57" s="66"/>
      <c r="G57" s="66"/>
      <c r="H57" s="66"/>
      <c r="I57" s="66"/>
      <c r="J57" s="351" t="s">
        <v>47</v>
      </c>
      <c r="K57" s="352"/>
      <c r="L57" s="353" t="s">
        <v>215</v>
      </c>
      <c r="M57" s="337" t="s">
        <v>216</v>
      </c>
      <c r="N57" s="338" t="s">
        <v>217</v>
      </c>
      <c r="O57" s="66"/>
      <c r="P57" s="66"/>
      <c r="Q57" s="66"/>
      <c r="R57" s="66"/>
      <c r="S57" s="66"/>
      <c r="T57" s="66"/>
    </row>
    <row r="58" spans="1:20" ht="15.75" thickBot="1" x14ac:dyDescent="0.3">
      <c r="A58" s="277" t="s">
        <v>219</v>
      </c>
      <c r="B58" s="66"/>
      <c r="C58" s="66"/>
      <c r="D58" s="66"/>
      <c r="E58" s="66"/>
      <c r="F58" s="66"/>
      <c r="G58" s="66"/>
      <c r="H58" s="66"/>
      <c r="I58" s="66"/>
      <c r="J58" s="339" t="s">
        <v>108</v>
      </c>
      <c r="K58" s="289"/>
      <c r="L58" s="294">
        <v>100</v>
      </c>
      <c r="M58" s="294">
        <v>931</v>
      </c>
      <c r="N58" s="354">
        <v>5000</v>
      </c>
      <c r="O58" s="66"/>
      <c r="P58" s="66"/>
      <c r="Q58" s="66"/>
      <c r="R58" s="66"/>
      <c r="S58" s="66"/>
      <c r="T58" s="66"/>
    </row>
    <row r="59" spans="1:20" ht="15" customHeight="1" thickBot="1" x14ac:dyDescent="0.3">
      <c r="A59" s="280" t="s">
        <v>47</v>
      </c>
      <c r="B59" s="280" t="s">
        <v>108</v>
      </c>
      <c r="C59" s="280" t="s">
        <v>208</v>
      </c>
      <c r="D59" s="280" t="s">
        <v>218</v>
      </c>
      <c r="E59" s="278" t="s">
        <v>211</v>
      </c>
      <c r="F59" s="278" t="s">
        <v>212</v>
      </c>
      <c r="G59" s="278" t="s">
        <v>213</v>
      </c>
      <c r="H59" s="280" t="s">
        <v>214</v>
      </c>
      <c r="I59" s="66"/>
      <c r="J59" s="339" t="s">
        <v>208</v>
      </c>
      <c r="K59" s="289"/>
      <c r="L59" s="294">
        <v>40</v>
      </c>
      <c r="M59" s="294">
        <v>50</v>
      </c>
      <c r="N59" s="341">
        <v>26</v>
      </c>
      <c r="O59" s="66"/>
      <c r="P59" s="66"/>
      <c r="Q59" s="66"/>
      <c r="R59" s="66"/>
      <c r="S59" s="66"/>
      <c r="T59" s="66"/>
    </row>
    <row r="60" spans="1:20" ht="15" customHeight="1" thickBot="1" x14ac:dyDescent="0.3">
      <c r="A60" s="289"/>
      <c r="B60" s="289"/>
      <c r="C60" s="289"/>
      <c r="D60" s="289"/>
      <c r="E60" s="287"/>
      <c r="F60" s="287"/>
      <c r="G60" s="287"/>
      <c r="H60" s="289"/>
      <c r="I60" s="66"/>
      <c r="J60" s="339" t="s">
        <v>218</v>
      </c>
      <c r="K60" s="289"/>
      <c r="L60" s="294">
        <v>100</v>
      </c>
      <c r="M60" s="343">
        <v>66</v>
      </c>
      <c r="N60" s="344">
        <v>57</v>
      </c>
      <c r="O60" s="66"/>
      <c r="P60" s="66"/>
      <c r="Q60" s="66"/>
      <c r="R60" s="66"/>
      <c r="S60" s="66"/>
      <c r="T60" s="66"/>
    </row>
    <row r="61" spans="1:20" ht="15.75" thickBot="1" x14ac:dyDescent="0.3">
      <c r="A61" s="295" t="s">
        <v>215</v>
      </c>
      <c r="B61" s="294">
        <v>100</v>
      </c>
      <c r="C61" s="294">
        <v>40</v>
      </c>
      <c r="D61" s="294">
        <v>100</v>
      </c>
      <c r="E61" s="294">
        <v>100</v>
      </c>
      <c r="F61" s="294">
        <v>200</v>
      </c>
      <c r="G61" s="294" t="s">
        <v>220</v>
      </c>
      <c r="H61" s="294">
        <v>100</v>
      </c>
      <c r="I61" s="66"/>
      <c r="J61" s="339" t="s">
        <v>211</v>
      </c>
      <c r="K61" s="289"/>
      <c r="L61" s="294">
        <v>100</v>
      </c>
      <c r="M61" s="345"/>
      <c r="N61" s="346"/>
      <c r="O61" s="66"/>
      <c r="P61" s="66"/>
      <c r="Q61" s="66"/>
      <c r="R61" s="66"/>
      <c r="S61" s="66"/>
      <c r="T61" s="66"/>
    </row>
    <row r="62" spans="1:20" ht="15.75" thickBot="1" x14ac:dyDescent="0.3">
      <c r="A62" s="295" t="s">
        <v>216</v>
      </c>
      <c r="B62" s="294">
        <v>931</v>
      </c>
      <c r="C62" s="294">
        <v>50</v>
      </c>
      <c r="D62" s="343">
        <v>66</v>
      </c>
      <c r="E62" s="345"/>
      <c r="F62" s="294">
        <v>700</v>
      </c>
      <c r="G62" s="294">
        <v>87</v>
      </c>
      <c r="H62" s="294">
        <v>650</v>
      </c>
      <c r="I62" s="66"/>
      <c r="J62" s="339" t="s">
        <v>212</v>
      </c>
      <c r="K62" s="289"/>
      <c r="L62" s="294">
        <v>200</v>
      </c>
      <c r="M62" s="294">
        <v>700</v>
      </c>
      <c r="N62" s="355">
        <v>5009</v>
      </c>
      <c r="O62" s="66"/>
      <c r="P62" s="66"/>
      <c r="Q62" s="66"/>
      <c r="R62" s="66"/>
      <c r="S62" s="66"/>
      <c r="T62" s="66"/>
    </row>
    <row r="63" spans="1:20" ht="15.75" thickBot="1" x14ac:dyDescent="0.3">
      <c r="A63" s="295" t="s">
        <v>217</v>
      </c>
      <c r="B63" s="356">
        <v>5000</v>
      </c>
      <c r="C63" s="294">
        <v>26</v>
      </c>
      <c r="D63" s="343">
        <v>57</v>
      </c>
      <c r="E63" s="345"/>
      <c r="F63" s="357">
        <v>5009</v>
      </c>
      <c r="G63" s="294">
        <v>5000</v>
      </c>
      <c r="H63" s="294">
        <v>5000</v>
      </c>
      <c r="I63" s="66"/>
      <c r="J63" s="339" t="s">
        <v>213</v>
      </c>
      <c r="K63" s="289"/>
      <c r="L63" s="294">
        <v>0.88</v>
      </c>
      <c r="M63" s="294">
        <v>87</v>
      </c>
      <c r="N63" s="341">
        <v>5000</v>
      </c>
      <c r="O63" s="66"/>
      <c r="P63" s="66"/>
      <c r="Q63" s="66"/>
      <c r="R63" s="66"/>
      <c r="S63" s="66"/>
      <c r="T63" s="66"/>
    </row>
    <row r="64" spans="1:20" ht="15.75" thickBot="1" x14ac:dyDescent="0.3">
      <c r="A64" s="66"/>
      <c r="B64" s="66"/>
      <c r="C64" s="66"/>
      <c r="D64" s="66"/>
      <c r="E64" s="66"/>
      <c r="F64" s="66"/>
      <c r="G64" s="66"/>
      <c r="H64" s="66"/>
      <c r="I64" s="66"/>
      <c r="J64" s="347" t="s">
        <v>214</v>
      </c>
      <c r="K64" s="358"/>
      <c r="L64" s="349">
        <v>100</v>
      </c>
      <c r="M64" s="349">
        <v>650</v>
      </c>
      <c r="N64" s="350">
        <v>5000</v>
      </c>
      <c r="O64" s="66"/>
      <c r="P64" s="66"/>
      <c r="Q64" s="66"/>
      <c r="R64" s="66"/>
      <c r="S64" s="66"/>
      <c r="T64" s="66"/>
    </row>
    <row r="65" spans="1:20" ht="15.75" thickBot="1" x14ac:dyDescent="0.3">
      <c r="A65" s="277" t="s">
        <v>221</v>
      </c>
      <c r="B65" s="66"/>
      <c r="C65" s="66"/>
      <c r="D65" s="66"/>
      <c r="E65" s="66"/>
      <c r="F65" s="66"/>
      <c r="G65" s="66"/>
      <c r="H65" s="66"/>
      <c r="I65" s="66"/>
      <c r="J65" s="66"/>
      <c r="K65" s="66"/>
      <c r="L65" s="66"/>
      <c r="M65" s="66"/>
      <c r="N65" s="66"/>
      <c r="O65" s="66"/>
      <c r="P65" s="66"/>
      <c r="Q65" s="66"/>
      <c r="R65" s="66"/>
      <c r="S65" s="66"/>
      <c r="T65" s="66"/>
    </row>
    <row r="66" spans="1:20" ht="14.65" customHeight="1" thickBot="1" x14ac:dyDescent="0.3">
      <c r="A66" s="359" t="s">
        <v>47</v>
      </c>
      <c r="B66" s="280" t="s">
        <v>108</v>
      </c>
      <c r="C66" s="280" t="s">
        <v>208</v>
      </c>
      <c r="D66" s="360" t="s">
        <v>209</v>
      </c>
      <c r="E66" s="278" t="s">
        <v>211</v>
      </c>
      <c r="F66" s="278" t="s">
        <v>212</v>
      </c>
      <c r="G66" s="278" t="s">
        <v>213</v>
      </c>
      <c r="H66" s="280" t="s">
        <v>214</v>
      </c>
      <c r="I66" s="66"/>
      <c r="J66" s="277" t="s">
        <v>534</v>
      </c>
      <c r="K66" s="66"/>
      <c r="L66" s="66"/>
      <c r="M66" s="66"/>
      <c r="N66" s="66"/>
      <c r="O66" s="66"/>
      <c r="P66" s="66"/>
      <c r="Q66" s="66"/>
      <c r="R66" s="66"/>
      <c r="S66" s="66"/>
      <c r="T66" s="66"/>
    </row>
    <row r="67" spans="1:20" ht="39" thickBot="1" x14ac:dyDescent="0.3">
      <c r="A67" s="361"/>
      <c r="B67" s="289"/>
      <c r="C67" s="289"/>
      <c r="D67" s="288" t="s">
        <v>210</v>
      </c>
      <c r="E67" s="287"/>
      <c r="F67" s="287"/>
      <c r="G67" s="287"/>
      <c r="H67" s="289"/>
      <c r="I67" s="66"/>
      <c r="J67" s="362" t="s">
        <v>47</v>
      </c>
      <c r="K67" s="363"/>
      <c r="L67" s="364" t="s">
        <v>215</v>
      </c>
      <c r="M67" s="365" t="s">
        <v>216</v>
      </c>
      <c r="N67" s="366" t="s">
        <v>217</v>
      </c>
      <c r="O67" s="66"/>
      <c r="P67" s="66"/>
      <c r="Q67" s="66"/>
      <c r="R67" s="66"/>
      <c r="S67" s="66"/>
      <c r="T67" s="66"/>
    </row>
    <row r="68" spans="1:20" ht="15.75" thickBot="1" x14ac:dyDescent="0.3">
      <c r="A68" s="295" t="s">
        <v>215</v>
      </c>
      <c r="B68" s="294">
        <v>1.5</v>
      </c>
      <c r="C68" s="294">
        <v>2.5</v>
      </c>
      <c r="D68" s="294">
        <v>3</v>
      </c>
      <c r="E68" s="294">
        <v>1.5</v>
      </c>
      <c r="F68" s="294">
        <v>48</v>
      </c>
      <c r="G68" s="294">
        <v>0</v>
      </c>
      <c r="H68" s="294">
        <v>100</v>
      </c>
      <c r="I68" s="66"/>
      <c r="J68" s="339" t="s">
        <v>108</v>
      </c>
      <c r="K68" s="289"/>
      <c r="L68" s="294">
        <v>1.5</v>
      </c>
      <c r="M68" s="294">
        <v>88.8</v>
      </c>
      <c r="N68" s="341">
        <v>600</v>
      </c>
      <c r="O68" s="66"/>
      <c r="P68" s="66"/>
      <c r="Q68" s="66"/>
      <c r="R68" s="66"/>
      <c r="S68" s="66"/>
      <c r="T68" s="66"/>
    </row>
    <row r="69" spans="1:20" ht="15" customHeight="1" thickBot="1" x14ac:dyDescent="0.3">
      <c r="A69" s="295" t="s">
        <v>216</v>
      </c>
      <c r="B69" s="294">
        <v>88.8</v>
      </c>
      <c r="C69" s="294">
        <v>2.5</v>
      </c>
      <c r="D69" s="343">
        <v>25</v>
      </c>
      <c r="E69" s="345"/>
      <c r="F69" s="294">
        <v>48</v>
      </c>
      <c r="G69" s="294">
        <v>60</v>
      </c>
      <c r="H69" s="294">
        <v>100</v>
      </c>
      <c r="I69" s="66"/>
      <c r="J69" s="339" t="s">
        <v>208</v>
      </c>
      <c r="K69" s="367"/>
      <c r="L69" s="294">
        <v>2.5</v>
      </c>
      <c r="M69" s="294">
        <v>2.5</v>
      </c>
      <c r="N69" s="341">
        <v>1.9</v>
      </c>
      <c r="O69" s="66"/>
      <c r="P69" s="66"/>
      <c r="Q69" s="66"/>
      <c r="R69" s="66"/>
      <c r="S69" s="66"/>
      <c r="T69" s="66"/>
    </row>
    <row r="70" spans="1:20" ht="15.75" thickBot="1" x14ac:dyDescent="0.3">
      <c r="A70" s="295" t="s">
        <v>217</v>
      </c>
      <c r="B70" s="294">
        <v>600</v>
      </c>
      <c r="C70" s="294">
        <v>1.9</v>
      </c>
      <c r="D70" s="343">
        <v>0.69</v>
      </c>
      <c r="E70" s="345"/>
      <c r="F70" s="294">
        <v>271.58</v>
      </c>
      <c r="G70" s="294">
        <v>600</v>
      </c>
      <c r="H70" s="294">
        <v>600</v>
      </c>
      <c r="I70" s="66"/>
      <c r="J70" s="368" t="s">
        <v>218</v>
      </c>
      <c r="K70" s="369"/>
      <c r="L70" s="294">
        <v>3</v>
      </c>
      <c r="M70" s="343">
        <v>25</v>
      </c>
      <c r="N70" s="344">
        <v>0.69</v>
      </c>
      <c r="O70" s="66"/>
      <c r="P70" s="66"/>
      <c r="Q70" s="66"/>
      <c r="R70" s="66"/>
      <c r="S70" s="66"/>
      <c r="T70" s="66"/>
    </row>
    <row r="71" spans="1:20" ht="15.75" thickBot="1" x14ac:dyDescent="0.3">
      <c r="A71" s="66"/>
      <c r="B71" s="66"/>
      <c r="C71" s="66"/>
      <c r="D71" s="66"/>
      <c r="E71" s="66"/>
      <c r="F71" s="66"/>
      <c r="G71" s="66"/>
      <c r="H71" s="66"/>
      <c r="I71" s="66"/>
      <c r="J71" s="370" t="s">
        <v>211</v>
      </c>
      <c r="K71" s="289"/>
      <c r="L71" s="294">
        <v>1.5</v>
      </c>
      <c r="M71" s="345"/>
      <c r="N71" s="346"/>
      <c r="O71" s="66"/>
      <c r="P71" s="66"/>
      <c r="Q71" s="66"/>
      <c r="R71" s="66"/>
      <c r="S71" s="66"/>
      <c r="T71" s="66"/>
    </row>
    <row r="72" spans="1:20" ht="15.75" thickBot="1" x14ac:dyDescent="0.3">
      <c r="A72" s="66"/>
      <c r="B72" s="66"/>
      <c r="C72" s="66"/>
      <c r="D72" s="66"/>
      <c r="E72" s="66"/>
      <c r="F72" s="66"/>
      <c r="G72" s="66"/>
      <c r="H72" s="66"/>
      <c r="I72" s="66"/>
      <c r="J72" s="339" t="s">
        <v>212</v>
      </c>
      <c r="K72" s="289"/>
      <c r="L72" s="294">
        <v>48</v>
      </c>
      <c r="M72" s="294">
        <v>48</v>
      </c>
      <c r="N72" s="341">
        <v>271.58</v>
      </c>
      <c r="O72" s="66"/>
      <c r="P72" s="66"/>
      <c r="Q72" s="66"/>
      <c r="R72" s="66"/>
      <c r="S72" s="66"/>
      <c r="T72" s="66"/>
    </row>
    <row r="73" spans="1:20" ht="15.75" thickBot="1" x14ac:dyDescent="0.3">
      <c r="A73" s="66"/>
      <c r="B73" s="66"/>
      <c r="C73" s="66"/>
      <c r="D73" s="66"/>
      <c r="E73" s="66"/>
      <c r="F73" s="66"/>
      <c r="G73" s="66"/>
      <c r="H73" s="66"/>
      <c r="I73" s="66"/>
      <c r="J73" s="339" t="s">
        <v>213</v>
      </c>
      <c r="K73" s="289"/>
      <c r="L73" s="294">
        <v>0</v>
      </c>
      <c r="M73" s="294">
        <v>60</v>
      </c>
      <c r="N73" s="341">
        <v>600</v>
      </c>
      <c r="O73" s="66"/>
      <c r="P73" s="66"/>
      <c r="Q73" s="66"/>
      <c r="R73" s="66"/>
      <c r="S73" s="66"/>
      <c r="T73" s="66"/>
    </row>
    <row r="74" spans="1:20" ht="26.25" thickBot="1" x14ac:dyDescent="0.3">
      <c r="A74" s="332" t="s">
        <v>227</v>
      </c>
      <c r="B74" s="66"/>
      <c r="C74" s="66"/>
      <c r="D74" s="66"/>
      <c r="E74" s="66"/>
      <c r="F74" s="66"/>
      <c r="G74" s="66"/>
      <c r="H74" s="66"/>
      <c r="I74" s="66"/>
      <c r="J74" s="347" t="s">
        <v>214</v>
      </c>
      <c r="K74" s="358"/>
      <c r="L74" s="349">
        <v>100</v>
      </c>
      <c r="M74" s="349">
        <v>100</v>
      </c>
      <c r="N74" s="350">
        <v>600</v>
      </c>
      <c r="O74" s="66"/>
      <c r="P74" s="66"/>
      <c r="Q74" s="66"/>
      <c r="R74" s="66"/>
      <c r="S74" s="66"/>
      <c r="T74" s="66"/>
    </row>
    <row r="75" spans="1:20" ht="17.649999999999999" customHeight="1" x14ac:dyDescent="0.25">
      <c r="A75" s="371" t="s">
        <v>225</v>
      </c>
      <c r="B75" s="371"/>
      <c r="C75" s="371"/>
      <c r="D75" s="371"/>
      <c r="E75" s="371"/>
      <c r="F75" s="371"/>
      <c r="G75" s="371"/>
      <c r="H75" s="371"/>
      <c r="I75" s="66"/>
      <c r="J75" s="66"/>
      <c r="K75" s="66"/>
      <c r="L75" s="66"/>
      <c r="M75" s="66"/>
      <c r="N75" s="66"/>
      <c r="O75" s="66"/>
      <c r="P75" s="66"/>
      <c r="Q75" s="66"/>
      <c r="R75" s="66"/>
      <c r="S75" s="66"/>
      <c r="T75" s="66"/>
    </row>
    <row r="76" spans="1:20" ht="14.65" customHeight="1" x14ac:dyDescent="0.25">
      <c r="A76" s="371"/>
      <c r="B76" s="371"/>
      <c r="C76" s="371"/>
      <c r="D76" s="371"/>
      <c r="E76" s="371"/>
      <c r="F76" s="371"/>
      <c r="G76" s="371"/>
      <c r="H76" s="371"/>
      <c r="I76" s="66"/>
      <c r="J76" s="66"/>
      <c r="K76" s="66"/>
      <c r="L76" s="66"/>
      <c r="M76" s="66"/>
      <c r="N76" s="66"/>
      <c r="O76" s="66"/>
      <c r="P76" s="66"/>
      <c r="Q76" s="66"/>
      <c r="R76" s="66"/>
      <c r="S76" s="66"/>
      <c r="T76" s="66"/>
    </row>
    <row r="77" spans="1:20" ht="14.65" customHeight="1" x14ac:dyDescent="0.25">
      <c r="A77" s="371"/>
      <c r="B77" s="371"/>
      <c r="C77" s="371"/>
      <c r="D77" s="371"/>
      <c r="E77" s="371"/>
      <c r="F77" s="371"/>
      <c r="G77" s="371"/>
      <c r="H77" s="371"/>
      <c r="I77" s="66"/>
      <c r="J77" s="66"/>
      <c r="K77" s="66"/>
      <c r="L77" s="66"/>
      <c r="M77" s="66"/>
      <c r="N77" s="66"/>
      <c r="O77" s="66"/>
      <c r="P77" s="66"/>
      <c r="Q77" s="66"/>
      <c r="R77" s="66"/>
      <c r="S77" s="66"/>
      <c r="T77" s="66"/>
    </row>
    <row r="78" spans="1:20" ht="14.65" customHeight="1" x14ac:dyDescent="0.25">
      <c r="A78" s="371"/>
      <c r="B78" s="371"/>
      <c r="C78" s="371"/>
      <c r="D78" s="371"/>
      <c r="E78" s="371"/>
      <c r="F78" s="371"/>
      <c r="G78" s="371"/>
      <c r="H78" s="371"/>
      <c r="I78" s="66"/>
      <c r="J78" s="66"/>
      <c r="K78" s="66"/>
      <c r="L78" s="66"/>
      <c r="M78" s="66"/>
      <c r="N78" s="66"/>
      <c r="O78" s="66"/>
      <c r="P78" s="66"/>
      <c r="Q78" s="66"/>
      <c r="R78" s="66"/>
      <c r="S78" s="66"/>
      <c r="T78" s="66"/>
    </row>
    <row r="79" spans="1:20" x14ac:dyDescent="0.25">
      <c r="A79" s="371"/>
      <c r="B79" s="371"/>
      <c r="C79" s="371"/>
      <c r="D79" s="371"/>
      <c r="E79" s="371"/>
      <c r="F79" s="371"/>
      <c r="G79" s="371"/>
      <c r="H79" s="371"/>
      <c r="I79" s="66"/>
      <c r="J79" s="66"/>
      <c r="K79" s="66"/>
      <c r="L79" s="66"/>
      <c r="M79" s="66"/>
      <c r="N79" s="66"/>
      <c r="O79" s="66"/>
      <c r="P79" s="66"/>
      <c r="Q79" s="66"/>
      <c r="R79" s="66"/>
      <c r="S79" s="66"/>
      <c r="T79" s="66"/>
    </row>
    <row r="80" spans="1:20" x14ac:dyDescent="0.25">
      <c r="A80" s="66" t="s">
        <v>226</v>
      </c>
      <c r="B80" s="66"/>
      <c r="C80" s="66"/>
      <c r="D80" s="66"/>
      <c r="E80" s="66"/>
      <c r="F80" s="66"/>
      <c r="G80" s="66"/>
      <c r="H80" s="66"/>
      <c r="I80" s="66"/>
      <c r="J80" s="66"/>
      <c r="K80" s="66"/>
      <c r="L80" s="66"/>
      <c r="M80" s="66"/>
      <c r="N80" s="66"/>
      <c r="O80" s="66"/>
      <c r="P80" s="66"/>
      <c r="Q80" s="66"/>
      <c r="R80" s="66"/>
      <c r="S80" s="66"/>
      <c r="T80" s="66"/>
    </row>
    <row r="81" spans="1:20" x14ac:dyDescent="0.25">
      <c r="A81" s="66"/>
      <c r="B81" s="66"/>
      <c r="C81" s="66"/>
      <c r="D81" s="66"/>
      <c r="E81" s="66"/>
      <c r="F81" s="66"/>
      <c r="G81" s="66"/>
      <c r="H81" s="66"/>
      <c r="I81" s="66"/>
      <c r="J81" s="66"/>
      <c r="K81" s="66"/>
      <c r="L81" s="66"/>
      <c r="M81" s="66"/>
      <c r="N81" s="66"/>
      <c r="O81" s="66"/>
      <c r="P81" s="66"/>
      <c r="Q81" s="66"/>
      <c r="R81" s="66"/>
      <c r="S81" s="66"/>
      <c r="T81" s="66"/>
    </row>
    <row r="82" spans="1:20" x14ac:dyDescent="0.25">
      <c r="A82" s="66" t="s">
        <v>529</v>
      </c>
      <c r="B82" s="66" t="s">
        <v>530</v>
      </c>
      <c r="C82" s="66"/>
      <c r="D82" s="66"/>
      <c r="E82" s="229" t="s">
        <v>531</v>
      </c>
      <c r="F82" s="66"/>
      <c r="G82" s="66"/>
      <c r="H82" s="66" t="s">
        <v>555</v>
      </c>
      <c r="I82" s="66"/>
      <c r="J82" s="66"/>
      <c r="K82" s="66"/>
      <c r="L82" s="66"/>
      <c r="M82" s="66"/>
      <c r="N82" s="66"/>
      <c r="O82" s="66"/>
      <c r="P82" s="66"/>
      <c r="Q82" s="66"/>
      <c r="R82" s="66"/>
      <c r="S82" s="66"/>
      <c r="T82" s="66"/>
    </row>
    <row r="83" spans="1:20" ht="19.5" thickBot="1" x14ac:dyDescent="0.3">
      <c r="A83" s="372" t="s">
        <v>516</v>
      </c>
      <c r="B83" s="372"/>
      <c r="C83" s="372"/>
      <c r="D83" s="372"/>
      <c r="E83" s="66"/>
      <c r="F83" s="66"/>
      <c r="G83" s="66" t="s">
        <v>535</v>
      </c>
      <c r="H83" s="66" t="s">
        <v>551</v>
      </c>
      <c r="I83" s="230" t="s">
        <v>552</v>
      </c>
      <c r="J83" s="66" t="s">
        <v>553</v>
      </c>
      <c r="K83" s="373"/>
      <c r="L83" s="373"/>
      <c r="M83" s="373"/>
      <c r="N83" s="373"/>
      <c r="O83" s="373"/>
      <c r="P83" s="373"/>
      <c r="Q83" s="373"/>
      <c r="R83" s="373"/>
      <c r="S83" s="373"/>
      <c r="T83" s="66"/>
    </row>
    <row r="84" spans="1:20" ht="24.75" thickBot="1" x14ac:dyDescent="0.3">
      <c r="A84" s="374" t="s">
        <v>47</v>
      </c>
      <c r="B84" s="375" t="s">
        <v>149</v>
      </c>
      <c r="C84" s="375" t="s">
        <v>150</v>
      </c>
      <c r="D84" s="375" t="s">
        <v>148</v>
      </c>
      <c r="E84" s="66"/>
      <c r="F84" s="66"/>
      <c r="G84" s="66"/>
      <c r="H84" s="376" t="s">
        <v>544</v>
      </c>
      <c r="I84" s="377" t="s">
        <v>545</v>
      </c>
      <c r="J84" s="378"/>
      <c r="K84" s="379"/>
      <c r="L84" s="66"/>
      <c r="M84" s="66"/>
      <c r="N84" s="66"/>
      <c r="O84" s="66"/>
      <c r="P84" s="66"/>
      <c r="Q84" s="66"/>
      <c r="R84" s="66"/>
      <c r="S84" s="66"/>
      <c r="T84" s="66"/>
    </row>
    <row r="85" spans="1:20" ht="15.75" thickBot="1" x14ac:dyDescent="0.3">
      <c r="A85" s="295" t="s">
        <v>517</v>
      </c>
      <c r="B85" s="294">
        <v>10</v>
      </c>
      <c r="C85" s="294">
        <v>0.6</v>
      </c>
      <c r="D85" s="380" t="s">
        <v>518</v>
      </c>
      <c r="E85" s="66"/>
      <c r="F85" s="66"/>
      <c r="G85" s="66"/>
      <c r="H85" s="381"/>
      <c r="I85" s="382" t="s">
        <v>546</v>
      </c>
      <c r="J85" s="382" t="s">
        <v>547</v>
      </c>
      <c r="K85" s="382" t="s">
        <v>548</v>
      </c>
      <c r="L85" s="66"/>
      <c r="M85" s="66"/>
      <c r="N85" s="66"/>
      <c r="O85" s="66"/>
      <c r="P85" s="66"/>
      <c r="Q85" s="66"/>
      <c r="R85" s="66"/>
      <c r="S85" s="66"/>
      <c r="T85" s="66"/>
    </row>
    <row r="86" spans="1:20" ht="15.75" thickBot="1" x14ac:dyDescent="0.3">
      <c r="A86" s="295" t="s">
        <v>96</v>
      </c>
      <c r="B86" s="294">
        <v>5</v>
      </c>
      <c r="C86" s="294">
        <v>0.1</v>
      </c>
      <c r="D86" s="380" t="s">
        <v>515</v>
      </c>
      <c r="E86" s="66"/>
      <c r="F86" s="66"/>
      <c r="G86" s="66"/>
      <c r="H86" s="381"/>
      <c r="I86" s="383"/>
      <c r="J86" s="383"/>
      <c r="K86" s="383"/>
      <c r="L86" s="66"/>
      <c r="M86" s="66"/>
      <c r="N86" s="66"/>
      <c r="O86" s="66"/>
      <c r="P86" s="66"/>
      <c r="Q86" s="66"/>
      <c r="R86" s="66"/>
      <c r="S86" s="66"/>
      <c r="T86" s="66"/>
    </row>
    <row r="87" spans="1:20" ht="15.75" thickBot="1" x14ac:dyDescent="0.3">
      <c r="A87" s="295" t="s">
        <v>134</v>
      </c>
      <c r="B87" s="294">
        <v>5</v>
      </c>
      <c r="C87" s="294">
        <v>0.1</v>
      </c>
      <c r="D87" s="380" t="s">
        <v>515</v>
      </c>
      <c r="E87" s="66"/>
      <c r="F87" s="66"/>
      <c r="G87" s="66"/>
      <c r="H87" s="384"/>
      <c r="I87" s="385" t="s">
        <v>549</v>
      </c>
      <c r="J87" s="386" t="s">
        <v>550</v>
      </c>
      <c r="K87" s="386" t="s">
        <v>550</v>
      </c>
      <c r="L87" s="66"/>
      <c r="M87" s="66"/>
      <c r="N87" s="66"/>
      <c r="O87" s="66"/>
      <c r="P87" s="66"/>
      <c r="Q87" s="66"/>
      <c r="R87" s="66"/>
      <c r="S87" s="66"/>
      <c r="T87" s="66"/>
    </row>
    <row r="88" spans="1:20" ht="15" customHeight="1" thickBot="1" x14ac:dyDescent="0.3">
      <c r="A88" s="295" t="s">
        <v>519</v>
      </c>
      <c r="B88" s="294">
        <v>10</v>
      </c>
      <c r="C88" s="294">
        <v>1.5</v>
      </c>
      <c r="D88" s="380" t="s">
        <v>515</v>
      </c>
      <c r="E88" s="66"/>
      <c r="F88" s="66"/>
      <c r="G88" s="66"/>
      <c r="H88" s="387" t="s">
        <v>536</v>
      </c>
      <c r="I88" s="388" t="s">
        <v>537</v>
      </c>
      <c r="J88" s="388" t="s">
        <v>537</v>
      </c>
      <c r="K88" s="388" t="s">
        <v>537</v>
      </c>
      <c r="L88" s="66"/>
      <c r="M88" s="66"/>
      <c r="N88" s="66"/>
      <c r="O88" s="66"/>
      <c r="P88" s="66"/>
      <c r="Q88" s="66"/>
      <c r="R88" s="66"/>
      <c r="S88" s="66"/>
      <c r="T88" s="66"/>
    </row>
    <row r="89" spans="1:20" ht="15.75" thickBot="1" x14ac:dyDescent="0.3">
      <c r="A89" s="295" t="s">
        <v>520</v>
      </c>
      <c r="B89" s="294">
        <v>300</v>
      </c>
      <c r="C89" s="294">
        <v>1.5</v>
      </c>
      <c r="D89" s="380" t="s">
        <v>515</v>
      </c>
      <c r="E89" s="66"/>
      <c r="F89" s="66"/>
      <c r="G89" s="66"/>
      <c r="H89" s="389" t="s">
        <v>538</v>
      </c>
      <c r="I89" s="390">
        <v>67.040356702089483</v>
      </c>
      <c r="J89" s="390">
        <v>6.08996740404808</v>
      </c>
      <c r="K89" s="390">
        <v>0.20899674040481001</v>
      </c>
      <c r="L89" s="66"/>
      <c r="M89" s="66"/>
      <c r="N89" s="66"/>
      <c r="O89" s="66"/>
      <c r="P89" s="66"/>
      <c r="Q89" s="66"/>
      <c r="R89" s="66"/>
      <c r="S89" s="66"/>
      <c r="T89" s="66"/>
    </row>
    <row r="90" spans="1:20" ht="15.75" thickBot="1" x14ac:dyDescent="0.3">
      <c r="A90" s="295" t="s">
        <v>521</v>
      </c>
      <c r="B90" s="294">
        <v>10</v>
      </c>
      <c r="C90" s="294">
        <v>1.5</v>
      </c>
      <c r="D90" s="380" t="s">
        <v>515</v>
      </c>
      <c r="E90" s="66"/>
      <c r="F90" s="66"/>
      <c r="G90" s="66"/>
      <c r="H90" s="389" t="s">
        <v>539</v>
      </c>
      <c r="I90" s="390">
        <v>94.397855463857866</v>
      </c>
      <c r="J90" s="390">
        <v>300</v>
      </c>
      <c r="K90" s="390">
        <v>1.5</v>
      </c>
      <c r="L90" s="66"/>
      <c r="M90" s="66"/>
      <c r="N90" s="66"/>
      <c r="O90" s="66"/>
      <c r="P90" s="66"/>
      <c r="Q90" s="66"/>
      <c r="R90" s="66"/>
      <c r="S90" s="66"/>
      <c r="T90" s="66"/>
    </row>
    <row r="91" spans="1:20" ht="15.75" thickBot="1" x14ac:dyDescent="0.3">
      <c r="A91" s="295" t="s">
        <v>522</v>
      </c>
      <c r="B91" s="294">
        <v>300</v>
      </c>
      <c r="C91" s="294">
        <v>1.5</v>
      </c>
      <c r="D91" s="380" t="s">
        <v>515</v>
      </c>
      <c r="E91" s="66"/>
      <c r="F91" s="66"/>
      <c r="G91" s="66"/>
      <c r="H91" s="389" t="s">
        <v>485</v>
      </c>
      <c r="I91" s="390">
        <v>55.256666666666661</v>
      </c>
      <c r="J91" s="390">
        <v>5</v>
      </c>
      <c r="K91" s="390">
        <v>0.1</v>
      </c>
      <c r="L91" s="66"/>
      <c r="M91" s="66"/>
      <c r="N91" s="66"/>
      <c r="O91" s="66"/>
      <c r="P91" s="66"/>
      <c r="Q91" s="66"/>
      <c r="R91" s="66"/>
      <c r="S91" s="66"/>
      <c r="T91" s="66"/>
    </row>
    <row r="92" spans="1:20" ht="15.75" thickBot="1" x14ac:dyDescent="0.3">
      <c r="A92" s="295" t="s">
        <v>523</v>
      </c>
      <c r="B92" s="294">
        <v>10</v>
      </c>
      <c r="C92" s="294">
        <v>1.4</v>
      </c>
      <c r="D92" s="380" t="s">
        <v>515</v>
      </c>
      <c r="E92" s="66"/>
      <c r="F92" s="66"/>
      <c r="G92" s="66"/>
      <c r="H92" s="389" t="s">
        <v>540</v>
      </c>
      <c r="I92" s="390" t="s">
        <v>541</v>
      </c>
      <c r="J92" s="390" t="s">
        <v>541</v>
      </c>
      <c r="K92" s="390" t="s">
        <v>541</v>
      </c>
      <c r="L92" s="66"/>
      <c r="M92" s="66"/>
      <c r="N92" s="66"/>
      <c r="O92" s="66"/>
      <c r="P92" s="66"/>
      <c r="Q92" s="66"/>
      <c r="R92" s="66"/>
      <c r="S92" s="66"/>
      <c r="T92" s="66"/>
    </row>
    <row r="93" spans="1:20" ht="26.25" thickBot="1" x14ac:dyDescent="0.3">
      <c r="A93" s="295" t="s">
        <v>524</v>
      </c>
      <c r="B93" s="294">
        <v>300</v>
      </c>
      <c r="C93" s="294">
        <v>1.4</v>
      </c>
      <c r="D93" s="380" t="s">
        <v>515</v>
      </c>
      <c r="E93" s="66"/>
      <c r="F93" s="66"/>
      <c r="G93" s="66"/>
      <c r="H93" s="389" t="s">
        <v>542</v>
      </c>
      <c r="I93" s="390" t="s">
        <v>541</v>
      </c>
      <c r="J93" s="390" t="s">
        <v>541</v>
      </c>
      <c r="K93" s="390" t="s">
        <v>541</v>
      </c>
      <c r="L93" s="66"/>
      <c r="M93" s="66"/>
      <c r="N93" s="66"/>
      <c r="O93" s="66"/>
      <c r="P93" s="66"/>
      <c r="Q93" s="66"/>
      <c r="R93" s="66"/>
      <c r="S93" s="66"/>
      <c r="T93" s="66"/>
    </row>
    <row r="94" spans="1:20" ht="15.75" thickBot="1" x14ac:dyDescent="0.3">
      <c r="A94" s="295" t="s">
        <v>525</v>
      </c>
      <c r="B94" s="294">
        <v>300</v>
      </c>
      <c r="C94" s="294">
        <v>4</v>
      </c>
      <c r="D94" s="380" t="s">
        <v>515</v>
      </c>
      <c r="E94" s="66"/>
      <c r="F94" s="66"/>
      <c r="G94" s="66"/>
      <c r="H94" s="389" t="s">
        <v>543</v>
      </c>
      <c r="I94" s="390">
        <v>112.00000000000001</v>
      </c>
      <c r="J94" s="390">
        <v>300</v>
      </c>
      <c r="K94" s="390">
        <v>4</v>
      </c>
      <c r="L94" s="66"/>
      <c r="M94" s="66"/>
      <c r="N94" s="66"/>
      <c r="O94" s="66"/>
      <c r="P94" s="66"/>
      <c r="Q94" s="66"/>
      <c r="R94" s="66"/>
      <c r="S94" s="66"/>
      <c r="T94" s="66"/>
    </row>
  </sheetData>
  <sheetProtection sheet="1" objects="1" scenarios="1"/>
  <mergeCells count="93">
    <mergeCell ref="O4:T6"/>
    <mergeCell ref="I84:K84"/>
    <mergeCell ref="A17:A18"/>
    <mergeCell ref="B17:B18"/>
    <mergeCell ref="C17:C18"/>
    <mergeCell ref="E17:E18"/>
    <mergeCell ref="F19:F20"/>
    <mergeCell ref="B27:B28"/>
    <mergeCell ref="C27:C28"/>
    <mergeCell ref="D27:D28"/>
    <mergeCell ref="E27:E28"/>
    <mergeCell ref="F27:F28"/>
    <mergeCell ref="B29:B30"/>
    <mergeCell ref="C29:C30"/>
    <mergeCell ref="D29:D30"/>
    <mergeCell ref="E29:E30"/>
    <mergeCell ref="F29:F30"/>
    <mergeCell ref="A4:A5"/>
    <mergeCell ref="C4:C5"/>
    <mergeCell ref="D4:D5"/>
    <mergeCell ref="E4:E5"/>
    <mergeCell ref="A19:A20"/>
    <mergeCell ref="B19:B20"/>
    <mergeCell ref="C19:C20"/>
    <mergeCell ref="E19:E20"/>
    <mergeCell ref="A66:A67"/>
    <mergeCell ref="B66:B67"/>
    <mergeCell ref="C66:C67"/>
    <mergeCell ref="E66:E67"/>
    <mergeCell ref="D69:E69"/>
    <mergeCell ref="F52:F53"/>
    <mergeCell ref="I4:J4"/>
    <mergeCell ref="K4:L4"/>
    <mergeCell ref="H18:H19"/>
    <mergeCell ref="I18:I19"/>
    <mergeCell ref="J18:J19"/>
    <mergeCell ref="K18:K19"/>
    <mergeCell ref="F17:F18"/>
    <mergeCell ref="F4:F5"/>
    <mergeCell ref="D52:D53"/>
    <mergeCell ref="A59:A60"/>
    <mergeCell ref="B59:B60"/>
    <mergeCell ref="C59:C60"/>
    <mergeCell ref="E59:E60"/>
    <mergeCell ref="A52:A53"/>
    <mergeCell ref="B52:B53"/>
    <mergeCell ref="C52:C53"/>
    <mergeCell ref="E52:E53"/>
    <mergeCell ref="J54:K54"/>
    <mergeCell ref="D70:E70"/>
    <mergeCell ref="A75:H79"/>
    <mergeCell ref="J47:K47"/>
    <mergeCell ref="J48:K48"/>
    <mergeCell ref="J49:K49"/>
    <mergeCell ref="J50:K50"/>
    <mergeCell ref="H66:H67"/>
    <mergeCell ref="G66:G67"/>
    <mergeCell ref="G59:G60"/>
    <mergeCell ref="H59:H60"/>
    <mergeCell ref="D59:D60"/>
    <mergeCell ref="G52:G53"/>
    <mergeCell ref="H52:H53"/>
    <mergeCell ref="D55:E55"/>
    <mergeCell ref="D56:E56"/>
    <mergeCell ref="M50:M51"/>
    <mergeCell ref="N50:N51"/>
    <mergeCell ref="J51:K51"/>
    <mergeCell ref="J52:K52"/>
    <mergeCell ref="J53:K53"/>
    <mergeCell ref="F66:F67"/>
    <mergeCell ref="D63:E63"/>
    <mergeCell ref="D62:E62"/>
    <mergeCell ref="J57:K57"/>
    <mergeCell ref="J58:K58"/>
    <mergeCell ref="J59:K59"/>
    <mergeCell ref="J60:K60"/>
    <mergeCell ref="J67:K67"/>
    <mergeCell ref="F59:F60"/>
    <mergeCell ref="M70:M71"/>
    <mergeCell ref="N70:N71"/>
    <mergeCell ref="J71:K71"/>
    <mergeCell ref="J72:K72"/>
    <mergeCell ref="M60:M61"/>
    <mergeCell ref="N60:N61"/>
    <mergeCell ref="J61:K61"/>
    <mergeCell ref="J62:K62"/>
    <mergeCell ref="J63:K63"/>
    <mergeCell ref="J64:K64"/>
    <mergeCell ref="J73:K73"/>
    <mergeCell ref="J74:K74"/>
    <mergeCell ref="J70:K70"/>
    <mergeCell ref="J68:K68"/>
    <mergeCell ref="J69:K69"/>
  </mergeCells>
  <phoneticPr fontId="18" type="noConversion"/>
  <hyperlinks>
    <hyperlink ref="I1" r:id="rId1" xr:uid="{EFE31D34-A1A4-443F-A6FB-D517B79D1232}"/>
    <hyperlink ref="I83" r:id="rId2" xr:uid="{FE433C3F-FE51-4643-A4FF-1B7E934A51B8}"/>
    <hyperlink ref="I2" r:id="rId3" xr:uid="{25938A31-1E9E-43B1-8B90-1C7719A4CE09}"/>
  </hyperlinks>
  <pageMargins left="0.7" right="0.7" top="0.75" bottom="0.75" header="0.3" footer="0.3"/>
  <pageSetup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03D19-1162-453B-9CDB-7974DC7AC008}">
  <dimension ref="A1:G29"/>
  <sheetViews>
    <sheetView workbookViewId="0">
      <selection activeCell="G20" sqref="G20"/>
    </sheetView>
  </sheetViews>
  <sheetFormatPr defaultRowHeight="15" x14ac:dyDescent="0.25"/>
  <cols>
    <col min="1" max="1" width="36.42578125" customWidth="1"/>
    <col min="2" max="2" width="24.5703125" customWidth="1"/>
    <col min="3" max="3" width="10.42578125" customWidth="1"/>
    <col min="4" max="4" width="30.140625" customWidth="1"/>
    <col min="6" max="6" width="17.140625" customWidth="1"/>
  </cols>
  <sheetData>
    <row r="1" spans="1:7" x14ac:dyDescent="0.25">
      <c r="A1" s="8" t="s">
        <v>46</v>
      </c>
      <c r="F1" s="14" t="s">
        <v>181</v>
      </c>
    </row>
    <row r="2" spans="1:7" ht="15.75" x14ac:dyDescent="0.25">
      <c r="A2" s="6" t="s">
        <v>47</v>
      </c>
      <c r="B2" s="7" t="s">
        <v>48</v>
      </c>
      <c r="F2" s="4" t="s">
        <v>78</v>
      </c>
      <c r="G2" s="15">
        <v>3.6</v>
      </c>
    </row>
    <row r="3" spans="1:7" ht="15.75" x14ac:dyDescent="0.25">
      <c r="A3" s="6" t="s">
        <v>47</v>
      </c>
      <c r="B3" s="7" t="s">
        <v>49</v>
      </c>
      <c r="F3" t="s">
        <v>85</v>
      </c>
    </row>
    <row r="4" spans="1:7" ht="15.75" x14ac:dyDescent="0.25">
      <c r="A4" s="6" t="s">
        <v>47</v>
      </c>
      <c r="B4" s="7" t="s">
        <v>50</v>
      </c>
    </row>
    <row r="6" spans="1:7" ht="15.75" x14ac:dyDescent="0.25">
      <c r="A6" s="9" t="s">
        <v>51</v>
      </c>
    </row>
    <row r="8" spans="1:7" ht="15.75" customHeight="1" x14ac:dyDescent="0.25">
      <c r="A8" s="10" t="s">
        <v>52</v>
      </c>
      <c r="B8" s="61" t="s">
        <v>53</v>
      </c>
      <c r="C8" s="61"/>
      <c r="D8" s="12"/>
    </row>
    <row r="9" spans="1:7" ht="18" x14ac:dyDescent="0.25">
      <c r="A9" s="10" t="s">
        <v>54</v>
      </c>
      <c r="B9" s="12" t="s">
        <v>55</v>
      </c>
      <c r="C9" s="12" t="s">
        <v>86</v>
      </c>
      <c r="D9" s="12" t="s">
        <v>87</v>
      </c>
      <c r="E9" t="s">
        <v>5</v>
      </c>
      <c r="F9" s="12" t="s">
        <v>177</v>
      </c>
      <c r="G9" s="12" t="s">
        <v>178</v>
      </c>
    </row>
    <row r="10" spans="1:7" ht="15.75" x14ac:dyDescent="0.25">
      <c r="A10" s="10" t="s">
        <v>56</v>
      </c>
      <c r="B10" s="10">
        <v>10.8</v>
      </c>
      <c r="C10" s="10">
        <v>10</v>
      </c>
      <c r="D10" s="10"/>
      <c r="E10">
        <f>B10*$G$2</f>
        <v>38.880000000000003</v>
      </c>
      <c r="F10">
        <f t="shared" ref="E10:F13" si="0">C10*$G$2</f>
        <v>36</v>
      </c>
    </row>
    <row r="11" spans="1:7" ht="15.75" x14ac:dyDescent="0.25">
      <c r="A11" s="10" t="s">
        <v>57</v>
      </c>
      <c r="B11" s="10">
        <v>11.7</v>
      </c>
      <c r="C11" s="10">
        <v>10</v>
      </c>
      <c r="D11" s="10"/>
      <c r="E11">
        <f t="shared" si="0"/>
        <v>42.12</v>
      </c>
      <c r="F11">
        <f t="shared" si="0"/>
        <v>36</v>
      </c>
    </row>
    <row r="12" spans="1:7" ht="15.75" x14ac:dyDescent="0.25">
      <c r="A12" s="10" t="s">
        <v>58</v>
      </c>
      <c r="B12" s="10">
        <v>11.7</v>
      </c>
      <c r="C12" s="10">
        <v>9.6999999999999993</v>
      </c>
      <c r="D12" s="10"/>
      <c r="E12">
        <f t="shared" si="0"/>
        <v>42.12</v>
      </c>
      <c r="F12">
        <f t="shared" si="0"/>
        <v>34.92</v>
      </c>
    </row>
    <row r="13" spans="1:7" ht="15.75" x14ac:dyDescent="0.25">
      <c r="A13" s="10" t="s">
        <v>59</v>
      </c>
      <c r="B13" s="10">
        <v>11.3</v>
      </c>
      <c r="C13" s="10">
        <v>10.9</v>
      </c>
      <c r="D13" s="10"/>
      <c r="E13">
        <f t="shared" si="0"/>
        <v>40.680000000000007</v>
      </c>
      <c r="F13">
        <f t="shared" si="0"/>
        <v>39.24</v>
      </c>
    </row>
    <row r="14" spans="1:7" ht="15.75" x14ac:dyDescent="0.25">
      <c r="A14" s="10" t="s">
        <v>60</v>
      </c>
      <c r="B14" s="10" t="s">
        <v>47</v>
      </c>
      <c r="D14" s="10">
        <v>9.3000000000000007</v>
      </c>
      <c r="G14">
        <f>D14*$G$2</f>
        <v>33.480000000000004</v>
      </c>
    </row>
    <row r="15" spans="1:7" ht="15.75" x14ac:dyDescent="0.25">
      <c r="A15" s="10" t="s">
        <v>61</v>
      </c>
      <c r="B15" s="10">
        <v>12.8</v>
      </c>
      <c r="C15" s="10" t="s">
        <v>47</v>
      </c>
      <c r="D15" s="10"/>
      <c r="E15">
        <f>B15*$G$2</f>
        <v>46.080000000000005</v>
      </c>
    </row>
    <row r="16" spans="1:7" ht="18" x14ac:dyDescent="0.25">
      <c r="A16" s="10" t="s">
        <v>62</v>
      </c>
      <c r="B16" s="10" t="s">
        <v>47</v>
      </c>
      <c r="D16" s="10">
        <v>6</v>
      </c>
      <c r="G16">
        <f>D16*$G$2</f>
        <v>21.6</v>
      </c>
    </row>
    <row r="17" spans="1:7" ht="18" x14ac:dyDescent="0.25">
      <c r="A17" s="10" t="s">
        <v>63</v>
      </c>
      <c r="B17" s="10">
        <v>4.0999999999999996</v>
      </c>
      <c r="D17" s="10" t="s">
        <v>47</v>
      </c>
      <c r="E17">
        <f>B17*$G$2</f>
        <v>14.76</v>
      </c>
    </row>
    <row r="18" spans="1:7" ht="15.75" x14ac:dyDescent="0.25">
      <c r="A18" s="10" t="s">
        <v>179</v>
      </c>
      <c r="B18" s="10" t="s">
        <v>47</v>
      </c>
      <c r="D18" s="10">
        <v>1300</v>
      </c>
      <c r="G18">
        <f>D18*$G$2</f>
        <v>4680</v>
      </c>
    </row>
    <row r="19" spans="1:7" ht="17.649999999999999" customHeight="1" x14ac:dyDescent="0.25">
      <c r="A19" s="10" t="s">
        <v>180</v>
      </c>
      <c r="B19" s="10" t="s">
        <v>47</v>
      </c>
      <c r="D19" s="10">
        <v>1500</v>
      </c>
      <c r="G19">
        <f>D19*$G$2</f>
        <v>5400</v>
      </c>
    </row>
    <row r="20" spans="1:7" ht="15.75" x14ac:dyDescent="0.25">
      <c r="A20" s="10" t="s">
        <v>576</v>
      </c>
      <c r="B20" s="10" t="s">
        <v>47</v>
      </c>
      <c r="D20" s="10">
        <v>800</v>
      </c>
      <c r="G20">
        <f>D20*$G$2</f>
        <v>2880</v>
      </c>
    </row>
    <row r="21" spans="1:7" ht="18" x14ac:dyDescent="0.25">
      <c r="A21" s="10" t="s">
        <v>64</v>
      </c>
      <c r="B21" s="10">
        <v>4.5999999999999996</v>
      </c>
      <c r="C21" s="10" t="s">
        <v>47</v>
      </c>
      <c r="D21" s="10"/>
      <c r="E21">
        <f t="shared" ref="E21:E26" si="1">B21*$G$2</f>
        <v>16.559999999999999</v>
      </c>
    </row>
    <row r="22" spans="1:7" ht="18" x14ac:dyDescent="0.25">
      <c r="A22" s="10" t="s">
        <v>65</v>
      </c>
      <c r="B22" s="10">
        <v>4.5999999999999996</v>
      </c>
      <c r="C22" s="10" t="s">
        <v>47</v>
      </c>
      <c r="D22" s="10"/>
      <c r="E22">
        <f t="shared" si="1"/>
        <v>16.559999999999999</v>
      </c>
    </row>
    <row r="23" spans="1:7" ht="18" x14ac:dyDescent="0.25">
      <c r="A23" s="10" t="s">
        <v>66</v>
      </c>
      <c r="B23" s="10">
        <v>4.2</v>
      </c>
      <c r="C23" s="10" t="s">
        <v>47</v>
      </c>
      <c r="D23" s="10"/>
      <c r="E23">
        <f t="shared" si="1"/>
        <v>15.120000000000001</v>
      </c>
    </row>
    <row r="24" spans="1:7" ht="18" x14ac:dyDescent="0.25">
      <c r="A24" s="10" t="s">
        <v>67</v>
      </c>
      <c r="B24" s="10">
        <v>3.4</v>
      </c>
      <c r="C24" s="10" t="s">
        <v>47</v>
      </c>
      <c r="D24" s="10"/>
      <c r="E24">
        <f t="shared" si="1"/>
        <v>12.24</v>
      </c>
    </row>
    <row r="25" spans="1:7" ht="18" x14ac:dyDescent="0.25">
      <c r="A25" s="10" t="s">
        <v>68</v>
      </c>
      <c r="B25" s="10">
        <v>2.8</v>
      </c>
      <c r="C25" s="10" t="s">
        <v>47</v>
      </c>
      <c r="D25" s="10"/>
      <c r="E25">
        <f t="shared" si="1"/>
        <v>10.08</v>
      </c>
    </row>
    <row r="26" spans="1:7" ht="15.75" x14ac:dyDescent="0.25">
      <c r="A26" s="6" t="s">
        <v>11</v>
      </c>
      <c r="B26" s="10">
        <v>7</v>
      </c>
      <c r="E26">
        <f t="shared" si="1"/>
        <v>25.2</v>
      </c>
    </row>
    <row r="28" spans="1:7" x14ac:dyDescent="0.25">
      <c r="A28" s="11" t="s">
        <v>69</v>
      </c>
    </row>
    <row r="29" spans="1:7" ht="15.75" x14ac:dyDescent="0.25">
      <c r="A29" s="11" t="s">
        <v>70</v>
      </c>
    </row>
  </sheetData>
  <sheetProtection algorithmName="SHA-512" hashValue="xLl4/PI0CuGLIJtpqyCod/xnUqx/uFAIAzK7CgF1y9p3o45C18bDuP9GWU4slx2b0jCQUHozH/d4lGiVfqlxFA==" saltValue="2RDTGHDqk+fvnMafVilFpg==" spinCount="100000" sheet="1" objects="1" scenarios="1"/>
  <mergeCells count="1">
    <mergeCell ref="B8:C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ED7B0-BF09-4AE6-AD20-22757F415383}">
  <dimension ref="A1:J56"/>
  <sheetViews>
    <sheetView workbookViewId="0">
      <selection activeCell="B56" sqref="B56"/>
    </sheetView>
  </sheetViews>
  <sheetFormatPr defaultRowHeight="15" x14ac:dyDescent="0.25"/>
  <cols>
    <col min="1" max="1" width="29.85546875" customWidth="1"/>
    <col min="2" max="2" width="15" customWidth="1"/>
    <col min="3" max="3" width="28.5703125" customWidth="1"/>
    <col min="4" max="4" width="14.28515625" customWidth="1"/>
    <col min="7" max="7" width="22.7109375" customWidth="1"/>
    <col min="8" max="8" width="15.140625" bestFit="1" customWidth="1"/>
    <col min="9" max="9" width="29.42578125" bestFit="1" customWidth="1"/>
    <col min="10" max="10" width="15.140625" bestFit="1" customWidth="1"/>
  </cols>
  <sheetData>
    <row r="1" spans="1:8" x14ac:dyDescent="0.25">
      <c r="A1" s="5" t="s">
        <v>42</v>
      </c>
    </row>
    <row r="2" spans="1:8" x14ac:dyDescent="0.25">
      <c r="A2" s="1" t="s">
        <v>16</v>
      </c>
    </row>
    <row r="4" spans="1:8" ht="14.65" customHeight="1" x14ac:dyDescent="0.25">
      <c r="A4" s="63" t="s">
        <v>22</v>
      </c>
      <c r="B4" s="63"/>
      <c r="C4" s="63"/>
      <c r="D4" s="63"/>
      <c r="E4" s="63"/>
      <c r="F4" s="63"/>
      <c r="G4" s="3"/>
      <c r="H4" s="3"/>
    </row>
    <row r="5" spans="1:8" x14ac:dyDescent="0.25">
      <c r="A5" s="63"/>
      <c r="B5" s="63"/>
      <c r="C5" s="63"/>
      <c r="D5" s="63"/>
      <c r="E5" s="63"/>
      <c r="F5" s="63"/>
      <c r="G5" s="3"/>
      <c r="H5" s="3"/>
    </row>
    <row r="6" spans="1:8" x14ac:dyDescent="0.25">
      <c r="A6" s="63"/>
      <c r="B6" s="63"/>
      <c r="C6" s="63"/>
      <c r="D6" s="63"/>
      <c r="E6" s="63"/>
      <c r="F6" s="63"/>
      <c r="G6" s="3"/>
      <c r="H6" s="3"/>
    </row>
    <row r="7" spans="1:8" x14ac:dyDescent="0.25">
      <c r="A7" s="3"/>
      <c r="B7" s="3"/>
      <c r="C7" s="3"/>
      <c r="D7" s="3"/>
      <c r="E7" s="3"/>
      <c r="F7" s="3"/>
      <c r="G7" s="3"/>
      <c r="H7" s="3"/>
    </row>
    <row r="8" spans="1:8" x14ac:dyDescent="0.25">
      <c r="A8" t="s">
        <v>17</v>
      </c>
    </row>
    <row r="9" spans="1:8" x14ac:dyDescent="0.25">
      <c r="A9" t="s">
        <v>18</v>
      </c>
    </row>
    <row r="10" spans="1:8" x14ac:dyDescent="0.25">
      <c r="A10" t="s">
        <v>19</v>
      </c>
    </row>
    <row r="11" spans="1:8" x14ac:dyDescent="0.25">
      <c r="A11" t="s">
        <v>20</v>
      </c>
    </row>
    <row r="12" spans="1:8" x14ac:dyDescent="0.25">
      <c r="A12" t="s">
        <v>21</v>
      </c>
    </row>
    <row r="14" spans="1:8" x14ac:dyDescent="0.25">
      <c r="A14" s="1" t="s">
        <v>23</v>
      </c>
    </row>
    <row r="16" spans="1:8" x14ac:dyDescent="0.25">
      <c r="A16" t="s">
        <v>24</v>
      </c>
    </row>
    <row r="19" spans="1:10" x14ac:dyDescent="0.25">
      <c r="A19" t="s">
        <v>25</v>
      </c>
    </row>
    <row r="20" spans="1:10" x14ac:dyDescent="0.25">
      <c r="A20" t="s">
        <v>26</v>
      </c>
    </row>
    <row r="21" spans="1:10" x14ac:dyDescent="0.25">
      <c r="A21" t="s">
        <v>27</v>
      </c>
    </row>
    <row r="24" spans="1:10" x14ac:dyDescent="0.25">
      <c r="A24" t="s">
        <v>28</v>
      </c>
    </row>
    <row r="27" spans="1:10" x14ac:dyDescent="0.25">
      <c r="G27" t="s">
        <v>231</v>
      </c>
    </row>
    <row r="28" spans="1:10" x14ac:dyDescent="0.25">
      <c r="B28" s="5" t="s">
        <v>42</v>
      </c>
      <c r="G28" s="5" t="s">
        <v>230</v>
      </c>
    </row>
    <row r="29" spans="1:10" x14ac:dyDescent="0.25">
      <c r="B29" s="13" t="s">
        <v>29</v>
      </c>
      <c r="C29" s="13" t="s">
        <v>30</v>
      </c>
      <c r="D29" s="13" t="s">
        <v>31</v>
      </c>
      <c r="H29" s="13" t="s">
        <v>29</v>
      </c>
      <c r="I29" s="13" t="s">
        <v>30</v>
      </c>
      <c r="J29" s="13" t="s">
        <v>31</v>
      </c>
    </row>
    <row r="30" spans="1:10" x14ac:dyDescent="0.25">
      <c r="A30" s="19" t="s">
        <v>29</v>
      </c>
      <c r="B30" s="24">
        <v>1</v>
      </c>
      <c r="C30" s="24">
        <v>0.67</v>
      </c>
      <c r="D30" s="24">
        <v>0.44</v>
      </c>
      <c r="G30" s="19" t="s">
        <v>29</v>
      </c>
      <c r="H30" s="22">
        <v>1</v>
      </c>
      <c r="I30" s="22">
        <v>0.6</v>
      </c>
      <c r="J30" s="22">
        <v>0.4</v>
      </c>
    </row>
    <row r="31" spans="1:10" x14ac:dyDescent="0.25">
      <c r="A31" s="20" t="s">
        <v>30</v>
      </c>
      <c r="B31" s="25">
        <v>1.5</v>
      </c>
      <c r="C31" s="24">
        <v>1</v>
      </c>
      <c r="D31" s="24">
        <v>0.67</v>
      </c>
      <c r="G31" s="20" t="s">
        <v>30</v>
      </c>
      <c r="H31" s="23">
        <v>1.68</v>
      </c>
      <c r="I31" s="22">
        <v>1</v>
      </c>
      <c r="J31" s="22">
        <v>0.67</v>
      </c>
    </row>
    <row r="32" spans="1:10" x14ac:dyDescent="0.25">
      <c r="A32" s="21" t="s">
        <v>31</v>
      </c>
      <c r="B32" s="24">
        <v>2.25</v>
      </c>
      <c r="C32" s="24">
        <v>1.5</v>
      </c>
      <c r="D32" s="24">
        <v>1</v>
      </c>
      <c r="G32" s="21" t="s">
        <v>31</v>
      </c>
      <c r="H32" s="22">
        <v>2.5</v>
      </c>
      <c r="I32" s="22">
        <v>1.49</v>
      </c>
      <c r="J32" s="22">
        <v>1</v>
      </c>
    </row>
    <row r="34" spans="1:9" x14ac:dyDescent="0.25">
      <c r="A34" t="s">
        <v>32</v>
      </c>
      <c r="I34" s="26" t="s">
        <v>232</v>
      </c>
    </row>
    <row r="35" spans="1:9" x14ac:dyDescent="0.25">
      <c r="A35" t="s">
        <v>33</v>
      </c>
    </row>
    <row r="36" spans="1:9" x14ac:dyDescent="0.25">
      <c r="A36" t="s">
        <v>34</v>
      </c>
    </row>
    <row r="39" spans="1:9" ht="14.65" customHeight="1" x14ac:dyDescent="0.25">
      <c r="A39" s="62" t="s">
        <v>35</v>
      </c>
      <c r="B39" s="62"/>
      <c r="C39" s="62"/>
      <c r="D39" s="62"/>
      <c r="E39" s="62"/>
    </row>
    <row r="40" spans="1:9" x14ac:dyDescent="0.25">
      <c r="A40" s="62"/>
      <c r="B40" s="62"/>
      <c r="C40" s="62"/>
      <c r="D40" s="62"/>
      <c r="E40" s="62"/>
    </row>
    <row r="41" spans="1:9" x14ac:dyDescent="0.25">
      <c r="A41" s="62"/>
      <c r="B41" s="62"/>
      <c r="C41" s="62"/>
      <c r="D41" s="62"/>
      <c r="E41" s="62"/>
    </row>
    <row r="42" spans="1:9" x14ac:dyDescent="0.25">
      <c r="A42" s="62"/>
      <c r="B42" s="62"/>
      <c r="C42" s="62"/>
      <c r="D42" s="62"/>
      <c r="E42" s="62"/>
    </row>
    <row r="44" spans="1:9" x14ac:dyDescent="0.25">
      <c r="A44" s="1" t="s">
        <v>36</v>
      </c>
    </row>
    <row r="45" spans="1:9" ht="14.65" customHeight="1" x14ac:dyDescent="0.25">
      <c r="A45" s="63" t="s">
        <v>37</v>
      </c>
      <c r="B45" s="63"/>
      <c r="C45" s="63"/>
      <c r="D45" s="63"/>
      <c r="E45" s="63"/>
    </row>
    <row r="46" spans="1:9" x14ac:dyDescent="0.25">
      <c r="A46" s="63"/>
      <c r="B46" s="63"/>
      <c r="C46" s="63"/>
      <c r="D46" s="63"/>
      <c r="E46" s="63"/>
    </row>
    <row r="47" spans="1:9" x14ac:dyDescent="0.25">
      <c r="A47" s="63"/>
      <c r="B47" s="63"/>
      <c r="C47" s="63"/>
      <c r="D47" s="63"/>
      <c r="E47" s="63"/>
    </row>
    <row r="48" spans="1:9" x14ac:dyDescent="0.25">
      <c r="A48" t="s">
        <v>38</v>
      </c>
      <c r="D48" s="3"/>
      <c r="E48" s="3"/>
    </row>
    <row r="49" spans="1:5" x14ac:dyDescent="0.25">
      <c r="A49" t="s">
        <v>39</v>
      </c>
      <c r="D49" s="3"/>
      <c r="E49" s="3"/>
    </row>
    <row r="50" spans="1:5" x14ac:dyDescent="0.25">
      <c r="A50" t="s">
        <v>40</v>
      </c>
      <c r="D50" s="3"/>
      <c r="E50" s="3"/>
    </row>
    <row r="51" spans="1:5" x14ac:dyDescent="0.25">
      <c r="A51" t="s">
        <v>41</v>
      </c>
    </row>
    <row r="53" spans="1:5" x14ac:dyDescent="0.25">
      <c r="A53" s="17" t="s">
        <v>190</v>
      </c>
      <c r="B53" s="16">
        <f>AVERAGE(480,330,400)</f>
        <v>403.33333333333331</v>
      </c>
      <c r="C53" s="2" t="s">
        <v>191</v>
      </c>
    </row>
    <row r="54" spans="1:5" x14ac:dyDescent="0.25">
      <c r="A54" s="17" t="s">
        <v>192</v>
      </c>
      <c r="B54" s="2">
        <v>330</v>
      </c>
      <c r="C54" s="2" t="s">
        <v>191</v>
      </c>
    </row>
    <row r="55" spans="1:5" x14ac:dyDescent="0.25">
      <c r="A55" s="17" t="s">
        <v>194</v>
      </c>
      <c r="B55" s="16">
        <f>B53*C31/B31</f>
        <v>268.88888888888886</v>
      </c>
      <c r="C55" s="2" t="s">
        <v>193</v>
      </c>
    </row>
    <row r="56" spans="1:5" x14ac:dyDescent="0.25">
      <c r="A56" s="44" t="s">
        <v>747</v>
      </c>
      <c r="B56" s="39">
        <f>AVERAGE(250,400)</f>
        <v>325</v>
      </c>
      <c r="C56" s="39" t="s">
        <v>191</v>
      </c>
    </row>
  </sheetData>
  <sheetProtection algorithmName="SHA-512" hashValue="nqY6sp71A8G9E3I22Pjg7q5zcDgAbStN0Itp7M2iZDRyworL4mq9+zMDgLYp8NNnGSLhaxUJ7lnpb5RBnXVOJw==" saltValue="9xb3yuGi19cIjx1/5yyTsw==" spinCount="100000" sheet="1" objects="1" scenarios="1"/>
  <mergeCells count="3">
    <mergeCell ref="A39:E42"/>
    <mergeCell ref="A45:E47"/>
    <mergeCell ref="A4:F6"/>
  </mergeCells>
  <hyperlinks>
    <hyperlink ref="A1" r:id="rId1" display="https://cerbos.ee/et/content/49-kuttepuud" xr:uid="{EAE87900-94CC-4267-AA0C-7EC76DCFCD13}"/>
    <hyperlink ref="B28" r:id="rId2" display="https://cerbos.ee/et/content/49-kuttepuud" xr:uid="{586EC079-11B1-4157-A4F8-7F0D711325D7}"/>
    <hyperlink ref="G28" r:id="rId3" xr:uid="{7D7A8AD0-DB2F-4509-ABD6-33395C58B011}"/>
  </hyperlinks>
  <pageMargins left="0.7" right="0.7" top="0.75" bottom="0.75" header="0.3" footer="0.3"/>
  <pageSetup orientation="portrait" r:id="rId4"/>
  <drawing r:id="rId5"/>
  <tableParts count="2">
    <tablePart r:id="rId6"/>
    <tablePart r:id="rId7"/>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04F67-79D4-4FC2-AA0D-3D47F1A969CB}">
  <dimension ref="A1:R147"/>
  <sheetViews>
    <sheetView zoomScale="80" zoomScaleNormal="80" workbookViewId="0">
      <selection activeCell="N192" sqref="N192"/>
    </sheetView>
  </sheetViews>
  <sheetFormatPr defaultRowHeight="15" x14ac:dyDescent="0.25"/>
  <cols>
    <col min="1" max="2" width="22.28515625" customWidth="1"/>
    <col min="3" max="6" width="14.5703125" customWidth="1"/>
    <col min="7" max="7" width="11.42578125" customWidth="1"/>
    <col min="8" max="8" width="12" customWidth="1"/>
    <col min="9" max="9" width="14.5703125" bestFit="1" customWidth="1"/>
    <col min="10" max="10" width="16.28515625" bestFit="1" customWidth="1"/>
    <col min="11" max="11" width="35.5703125" customWidth="1"/>
    <col min="12" max="12" width="12.5703125" bestFit="1" customWidth="1"/>
    <col min="13" max="13" width="9.28515625" bestFit="1" customWidth="1"/>
    <col min="14" max="14" width="16.42578125" bestFit="1" customWidth="1"/>
    <col min="15" max="15" width="9.28515625" bestFit="1" customWidth="1"/>
    <col min="22" max="22" width="14" customWidth="1"/>
    <col min="23" max="23" width="16.42578125" bestFit="1" customWidth="1"/>
  </cols>
  <sheetData>
    <row r="1" spans="1:18" x14ac:dyDescent="0.25">
      <c r="A1" s="66" t="s">
        <v>768</v>
      </c>
      <c r="B1" s="66"/>
      <c r="C1" s="66"/>
      <c r="D1" s="66"/>
      <c r="E1" s="66"/>
      <c r="F1" s="66"/>
      <c r="G1" s="66"/>
      <c r="H1" s="66"/>
      <c r="I1" s="66"/>
      <c r="J1" s="66"/>
      <c r="K1" s="66"/>
      <c r="L1" s="66"/>
      <c r="M1" s="66"/>
      <c r="N1" s="66"/>
      <c r="O1" s="66"/>
      <c r="P1" s="66"/>
      <c r="Q1" s="66"/>
      <c r="R1" s="66"/>
    </row>
    <row r="2" spans="1:18" x14ac:dyDescent="0.25">
      <c r="A2" s="103" t="s">
        <v>769</v>
      </c>
      <c r="B2" s="66"/>
      <c r="C2" s="66"/>
      <c r="D2" s="66"/>
      <c r="E2" s="66"/>
      <c r="F2" s="103" t="s">
        <v>772</v>
      </c>
      <c r="G2" s="230" t="s">
        <v>761</v>
      </c>
      <c r="H2" s="66"/>
      <c r="I2" s="66"/>
      <c r="J2" s="66"/>
      <c r="K2" s="66"/>
      <c r="L2" s="66"/>
      <c r="M2" s="66"/>
      <c r="N2" s="66"/>
      <c r="O2" s="66"/>
      <c r="P2" s="66"/>
      <c r="Q2" s="66"/>
      <c r="R2" s="66"/>
    </row>
    <row r="3" spans="1:18" x14ac:dyDescent="0.25">
      <c r="A3" s="103"/>
      <c r="B3" s="66"/>
      <c r="C3" s="66"/>
      <c r="D3" s="66"/>
      <c r="E3" s="66"/>
      <c r="F3" s="66"/>
      <c r="G3" s="66"/>
      <c r="H3" s="66"/>
      <c r="I3" s="66"/>
      <c r="J3" s="66"/>
      <c r="K3" s="66"/>
      <c r="L3" s="66"/>
      <c r="M3" s="66"/>
      <c r="N3" s="66"/>
      <c r="O3" s="66"/>
      <c r="P3" s="66"/>
      <c r="Q3" s="66"/>
      <c r="R3" s="66"/>
    </row>
    <row r="4" spans="1:18" x14ac:dyDescent="0.25">
      <c r="A4" s="103"/>
      <c r="B4" s="66" t="s">
        <v>770</v>
      </c>
      <c r="C4" s="66"/>
      <c r="D4" s="66"/>
      <c r="E4" s="66"/>
      <c r="F4" s="66"/>
      <c r="G4" s="66"/>
      <c r="H4" s="66"/>
      <c r="I4" s="66"/>
      <c r="J4" s="66"/>
      <c r="K4" s="66"/>
      <c r="L4" s="66"/>
      <c r="M4" s="66"/>
      <c r="N4" s="66"/>
      <c r="O4" s="66"/>
      <c r="P4" s="66"/>
      <c r="Q4" s="66"/>
      <c r="R4" s="66"/>
    </row>
    <row r="5" spans="1:18" x14ac:dyDescent="0.25">
      <c r="A5" s="396" t="s">
        <v>771</v>
      </c>
      <c r="B5" s="397">
        <v>467.35</v>
      </c>
      <c r="C5" s="398"/>
      <c r="D5" s="66"/>
      <c r="E5" s="66"/>
      <c r="F5" s="66"/>
      <c r="G5" s="66"/>
      <c r="H5" s="66"/>
      <c r="I5" s="66"/>
      <c r="J5" s="66"/>
      <c r="K5" s="66"/>
      <c r="L5" s="66"/>
      <c r="M5" s="66"/>
      <c r="N5" s="66"/>
      <c r="O5" s="66"/>
      <c r="P5" s="66"/>
      <c r="Q5" s="66"/>
      <c r="R5" s="66"/>
    </row>
    <row r="6" spans="1:18" x14ac:dyDescent="0.25">
      <c r="A6" s="103" t="s">
        <v>394</v>
      </c>
      <c r="B6" s="66" t="s">
        <v>242</v>
      </c>
      <c r="C6" s="66"/>
      <c r="D6" s="399" t="s">
        <v>773</v>
      </c>
      <c r="E6" s="399"/>
      <c r="F6" s="66"/>
      <c r="G6" s="66"/>
      <c r="H6" s="66"/>
      <c r="I6" s="66"/>
      <c r="J6" s="66"/>
      <c r="K6" s="66"/>
      <c r="L6" s="66"/>
      <c r="M6" s="66"/>
      <c r="N6" s="66"/>
      <c r="O6" s="66"/>
      <c r="P6" s="66"/>
      <c r="Q6" s="66"/>
      <c r="R6" s="66"/>
    </row>
    <row r="7" spans="1:18" x14ac:dyDescent="0.25">
      <c r="A7" s="103" t="s">
        <v>393</v>
      </c>
      <c r="B7" s="66" t="s">
        <v>242</v>
      </c>
      <c r="C7" s="66"/>
      <c r="D7" s="399"/>
      <c r="E7" s="399"/>
      <c r="F7" s="66"/>
      <c r="G7" s="66"/>
      <c r="H7" s="66"/>
      <c r="I7" s="66"/>
      <c r="J7" s="66"/>
      <c r="K7" s="66"/>
      <c r="L7" s="66"/>
      <c r="M7" s="66"/>
      <c r="N7" s="66"/>
      <c r="O7" s="66"/>
      <c r="P7" s="66"/>
      <c r="Q7" s="66"/>
      <c r="R7" s="66"/>
    </row>
    <row r="8" spans="1:18" x14ac:dyDescent="0.25">
      <c r="A8" s="66"/>
      <c r="B8" s="66"/>
      <c r="C8" s="66"/>
      <c r="D8" s="66"/>
      <c r="E8" s="66"/>
      <c r="F8" s="66"/>
      <c r="G8" s="66"/>
      <c r="H8" s="66"/>
      <c r="I8" s="66"/>
      <c r="J8" s="66"/>
      <c r="K8" s="66"/>
      <c r="L8" s="66"/>
      <c r="M8" s="66"/>
      <c r="N8" s="66"/>
      <c r="O8" s="66"/>
      <c r="P8" s="66"/>
      <c r="Q8" s="66"/>
      <c r="R8" s="66"/>
    </row>
    <row r="9" spans="1:18" hidden="1" x14ac:dyDescent="0.25">
      <c r="A9" s="232" t="s">
        <v>671</v>
      </c>
      <c r="B9" s="66"/>
      <c r="C9" s="66"/>
      <c r="D9" s="66"/>
      <c r="E9" s="66"/>
      <c r="F9" s="66"/>
      <c r="G9" s="66"/>
      <c r="H9" s="66"/>
      <c r="I9" s="66"/>
      <c r="J9" s="66"/>
      <c r="K9" s="66"/>
      <c r="L9" s="66"/>
      <c r="M9" s="66"/>
      <c r="N9" s="66"/>
      <c r="O9" s="66"/>
      <c r="P9" s="66"/>
      <c r="Q9" s="66"/>
      <c r="R9" s="66"/>
    </row>
    <row r="10" spans="1:18" hidden="1" x14ac:dyDescent="0.25">
      <c r="A10" s="232" t="s">
        <v>758</v>
      </c>
      <c r="B10" s="66"/>
      <c r="C10" s="66"/>
      <c r="D10" s="66"/>
      <c r="E10" s="66"/>
      <c r="F10" s="66"/>
      <c r="G10" s="66"/>
      <c r="H10" s="66"/>
      <c r="I10" s="66"/>
      <c r="J10" s="230"/>
      <c r="K10" s="66"/>
      <c r="L10" s="66"/>
      <c r="M10" s="66"/>
      <c r="N10" s="66"/>
      <c r="O10" s="66"/>
      <c r="P10" s="66"/>
      <c r="Q10" s="66"/>
      <c r="R10" s="66"/>
    </row>
    <row r="11" spans="1:18" hidden="1" x14ac:dyDescent="0.25">
      <c r="A11" s="232" t="s">
        <v>738</v>
      </c>
      <c r="B11" s="66"/>
      <c r="C11" s="66"/>
      <c r="D11" s="66"/>
      <c r="E11" s="66"/>
      <c r="F11" s="66"/>
      <c r="G11" s="66"/>
      <c r="H11" s="66"/>
      <c r="I11" s="230" t="s">
        <v>672</v>
      </c>
      <c r="J11" s="230"/>
      <c r="K11" s="66"/>
      <c r="L11" s="66"/>
      <c r="M11" s="66"/>
      <c r="N11" s="66"/>
      <c r="O11" s="66"/>
      <c r="P11" s="66"/>
      <c r="Q11" s="66"/>
      <c r="R11" s="66"/>
    </row>
    <row r="12" spans="1:18" hidden="1" x14ac:dyDescent="0.25">
      <c r="A12" s="232"/>
      <c r="B12" s="66"/>
      <c r="C12" s="66"/>
      <c r="D12" s="66"/>
      <c r="E12" s="66"/>
      <c r="F12" s="66"/>
      <c r="G12" s="66"/>
      <c r="H12" s="66"/>
      <c r="I12" s="230" t="s">
        <v>385</v>
      </c>
      <c r="J12" s="66"/>
      <c r="K12" s="66"/>
      <c r="L12" s="66"/>
      <c r="M12" s="66"/>
      <c r="N12" s="66"/>
      <c r="O12" s="66"/>
      <c r="P12" s="66"/>
      <c r="Q12" s="66"/>
      <c r="R12" s="66"/>
    </row>
    <row r="13" spans="1:18" hidden="1" x14ac:dyDescent="0.25">
      <c r="A13" s="66"/>
      <c r="B13" s="66"/>
      <c r="C13" s="66"/>
      <c r="D13" s="66"/>
      <c r="E13" s="66"/>
      <c r="F13" s="66"/>
      <c r="G13" s="66"/>
      <c r="H13" s="66"/>
      <c r="I13" s="66"/>
      <c r="J13" s="66"/>
      <c r="K13" s="66"/>
      <c r="L13" s="230"/>
      <c r="M13" s="66"/>
      <c r="N13" s="66"/>
      <c r="O13" s="66"/>
      <c r="P13" s="66"/>
      <c r="Q13" s="66"/>
      <c r="R13" s="66"/>
    </row>
    <row r="14" spans="1:18" hidden="1" x14ac:dyDescent="0.25">
      <c r="A14" s="66"/>
      <c r="B14" s="66"/>
      <c r="C14" s="400">
        <v>2020</v>
      </c>
      <c r="D14" s="401">
        <v>2021</v>
      </c>
      <c r="E14" s="401"/>
      <c r="F14" s="401"/>
      <c r="G14" s="401"/>
      <c r="H14" s="402"/>
      <c r="I14" s="402"/>
      <c r="J14" s="403" t="s">
        <v>684</v>
      </c>
      <c r="K14" s="404" t="s">
        <v>685</v>
      </c>
      <c r="L14" s="405"/>
      <c r="M14" s="66"/>
      <c r="N14" s="66"/>
      <c r="O14" s="66"/>
      <c r="P14" s="66"/>
      <c r="Q14" s="66"/>
      <c r="R14" s="66"/>
    </row>
    <row r="15" spans="1:18" ht="15.75" hidden="1" thickBot="1" x14ac:dyDescent="0.3">
      <c r="A15" s="521" t="s">
        <v>386</v>
      </c>
      <c r="B15" s="522" t="s">
        <v>387</v>
      </c>
      <c r="C15" s="523">
        <v>4527.8918369395333</v>
      </c>
      <c r="D15" s="524" t="s">
        <v>387</v>
      </c>
      <c r="E15" s="524">
        <f>G15*$N$17/$O$17</f>
        <v>12888.008642419878</v>
      </c>
      <c r="F15" s="524" t="s">
        <v>421</v>
      </c>
      <c r="G15" s="525">
        <f>L22</f>
        <v>3579</v>
      </c>
      <c r="H15" s="406"/>
      <c r="I15" s="406"/>
      <c r="J15" s="404"/>
      <c r="K15" s="407"/>
      <c r="L15" s="408"/>
      <c r="M15" s="66"/>
      <c r="N15" s="409" t="s">
        <v>716</v>
      </c>
      <c r="O15" s="409"/>
      <c r="P15" s="66"/>
      <c r="Q15" s="66"/>
      <c r="R15" s="66"/>
    </row>
    <row r="16" spans="1:18" ht="40.5" hidden="1" thickTop="1" thickBot="1" x14ac:dyDescent="0.3">
      <c r="A16" s="410"/>
      <c r="B16" s="411" t="s">
        <v>388</v>
      </c>
      <c r="C16" s="410" t="s">
        <v>389</v>
      </c>
      <c r="D16" s="411" t="s">
        <v>388</v>
      </c>
      <c r="E16" s="410" t="s">
        <v>389</v>
      </c>
      <c r="F16" s="411" t="s">
        <v>388</v>
      </c>
      <c r="G16" s="410" t="s">
        <v>389</v>
      </c>
      <c r="H16" s="412"/>
      <c r="I16" s="412"/>
      <c r="J16" s="413"/>
      <c r="K16" s="414"/>
      <c r="L16" s="415">
        <v>2021</v>
      </c>
      <c r="M16" s="66"/>
      <c r="N16" s="416" t="s">
        <v>717</v>
      </c>
      <c r="O16" s="417" t="s">
        <v>718</v>
      </c>
      <c r="P16" s="66"/>
      <c r="Q16" s="66"/>
      <c r="R16" s="66"/>
    </row>
    <row r="17" spans="1:18" ht="45.75" hidden="1" thickBot="1" x14ac:dyDescent="0.3">
      <c r="A17" s="418" t="s">
        <v>390</v>
      </c>
      <c r="B17" s="419">
        <v>29.452967967720355</v>
      </c>
      <c r="C17" s="420">
        <f>$B$17*C15/1000*(44/12)</f>
        <v>488.98612852716934</v>
      </c>
      <c r="D17" s="419">
        <v>29.452967967720355</v>
      </c>
      <c r="E17" s="420">
        <f>$B$17*E15/1000*(44/12)</f>
        <v>1391.8303876139512</v>
      </c>
      <c r="F17" s="419">
        <f>D17/$O$17</f>
        <v>106.06038159063866</v>
      </c>
      <c r="G17" s="420">
        <f>F17*G15/1000*(44/12)</f>
        <v>1391.8303876139512</v>
      </c>
      <c r="H17" s="421"/>
      <c r="I17" s="421"/>
      <c r="J17" s="422"/>
      <c r="K17" s="423"/>
      <c r="L17" s="415" t="s">
        <v>686</v>
      </c>
      <c r="M17" s="66"/>
      <c r="N17" s="416">
        <v>1</v>
      </c>
      <c r="O17" s="416">
        <v>0.2777</v>
      </c>
      <c r="P17" s="66"/>
      <c r="Q17" s="66"/>
      <c r="R17" s="66"/>
    </row>
    <row r="18" spans="1:18" ht="53.25" hidden="1" thickTop="1" thickBot="1" x14ac:dyDescent="0.3">
      <c r="A18" s="410"/>
      <c r="B18" s="411" t="s">
        <v>391</v>
      </c>
      <c r="C18" s="424" t="s">
        <v>392</v>
      </c>
      <c r="D18" s="411" t="s">
        <v>391</v>
      </c>
      <c r="E18" s="424" t="s">
        <v>392</v>
      </c>
      <c r="F18" s="411" t="s">
        <v>391</v>
      </c>
      <c r="G18" s="424" t="s">
        <v>392</v>
      </c>
      <c r="H18" s="425"/>
      <c r="I18" s="425"/>
      <c r="J18" s="426" t="s">
        <v>588</v>
      </c>
      <c r="K18" s="427" t="s">
        <v>687</v>
      </c>
      <c r="L18" s="428">
        <v>7359</v>
      </c>
      <c r="M18" s="66"/>
      <c r="N18" s="429">
        <f>N17*O18/O17</f>
        <v>26499.819949585883</v>
      </c>
      <c r="O18" s="429">
        <f>L18</f>
        <v>7359</v>
      </c>
      <c r="P18" s="66"/>
      <c r="Q18" s="66"/>
      <c r="R18" s="66"/>
    </row>
    <row r="19" spans="1:18" ht="30.75" hidden="1" thickBot="1" x14ac:dyDescent="0.3">
      <c r="A19" s="430" t="s">
        <v>393</v>
      </c>
      <c r="B19" s="431">
        <v>0</v>
      </c>
      <c r="C19" s="432">
        <v>0</v>
      </c>
      <c r="D19" s="431">
        <v>0</v>
      </c>
      <c r="E19" s="432">
        <v>0</v>
      </c>
      <c r="F19" s="431">
        <v>0</v>
      </c>
      <c r="G19" s="432">
        <v>0</v>
      </c>
      <c r="H19" s="433"/>
      <c r="I19" s="433"/>
      <c r="J19" s="434"/>
      <c r="K19" s="427" t="s">
        <v>688</v>
      </c>
      <c r="L19" s="435" t="s">
        <v>689</v>
      </c>
      <c r="M19" s="66"/>
      <c r="N19" s="66"/>
      <c r="O19" s="66"/>
      <c r="P19" s="66"/>
      <c r="Q19" s="66"/>
      <c r="R19" s="66"/>
    </row>
    <row r="20" spans="1:18" ht="15.75" hidden="1" thickBot="1" x14ac:dyDescent="0.3">
      <c r="A20" s="436" t="s">
        <v>394</v>
      </c>
      <c r="B20" s="437">
        <v>0</v>
      </c>
      <c r="C20" s="438">
        <v>0</v>
      </c>
      <c r="D20" s="437">
        <v>0</v>
      </c>
      <c r="E20" s="438">
        <v>0</v>
      </c>
      <c r="F20" s="437">
        <v>0</v>
      </c>
      <c r="G20" s="438">
        <v>0</v>
      </c>
      <c r="H20" s="439"/>
      <c r="I20" s="439"/>
      <c r="J20" s="440" t="s">
        <v>690</v>
      </c>
      <c r="K20" s="427" t="s">
        <v>687</v>
      </c>
      <c r="L20" s="435" t="s">
        <v>689</v>
      </c>
      <c r="M20" s="66"/>
      <c r="N20" s="66"/>
      <c r="O20" s="66"/>
      <c r="P20" s="66"/>
      <c r="Q20" s="66"/>
      <c r="R20" s="66"/>
    </row>
    <row r="21" spans="1:18" ht="30.75" hidden="1" thickBot="1" x14ac:dyDescent="0.3">
      <c r="A21" s="441" t="s">
        <v>395</v>
      </c>
      <c r="B21" s="441"/>
      <c r="C21" s="442">
        <f t="shared" ref="C21:G21" si="0">C17+C19*25+C20*298</f>
        <v>488.98612852716934</v>
      </c>
      <c r="D21" s="441"/>
      <c r="E21" s="442">
        <f t="shared" ref="E21" si="1">E17+E19*25+E20*298</f>
        <v>1391.8303876139512</v>
      </c>
      <c r="F21" s="441"/>
      <c r="G21" s="442">
        <f t="shared" si="0"/>
        <v>1391.8303876139512</v>
      </c>
      <c r="H21" s="421"/>
      <c r="I21" s="421"/>
      <c r="J21" s="443"/>
      <c r="K21" s="427" t="s">
        <v>688</v>
      </c>
      <c r="L21" s="435" t="s">
        <v>689</v>
      </c>
      <c r="M21" s="66"/>
      <c r="N21" s="66"/>
      <c r="O21" s="66"/>
      <c r="P21" s="66"/>
      <c r="Q21" s="66"/>
      <c r="R21" s="66"/>
    </row>
    <row r="22" spans="1:18" ht="15.75" hidden="1" thickBot="1" x14ac:dyDescent="0.3">
      <c r="A22" s="66"/>
      <c r="B22" s="66"/>
      <c r="C22" s="66"/>
      <c r="D22" s="66"/>
      <c r="E22" s="66"/>
      <c r="F22" s="66"/>
      <c r="G22" s="66"/>
      <c r="H22" s="66"/>
      <c r="I22" s="66"/>
      <c r="J22" s="440" t="s">
        <v>691</v>
      </c>
      <c r="K22" s="427" t="s">
        <v>687</v>
      </c>
      <c r="L22" s="428">
        <v>3579</v>
      </c>
      <c r="M22" s="66"/>
      <c r="N22" s="66"/>
      <c r="O22" s="66"/>
      <c r="P22" s="66"/>
      <c r="Q22" s="66"/>
      <c r="R22" s="66"/>
    </row>
    <row r="23" spans="1:18" ht="30.75" hidden="1" thickBot="1" x14ac:dyDescent="0.3">
      <c r="A23" s="521" t="s">
        <v>396</v>
      </c>
      <c r="B23" s="526" t="s">
        <v>387</v>
      </c>
      <c r="C23" s="527">
        <v>17686.378172560399</v>
      </c>
      <c r="D23" s="524"/>
      <c r="E23" s="524"/>
      <c r="F23" s="524"/>
      <c r="G23" s="525"/>
      <c r="H23" s="406"/>
      <c r="I23" s="406"/>
      <c r="J23" s="443"/>
      <c r="K23" s="427" t="s">
        <v>688</v>
      </c>
      <c r="L23" s="428">
        <v>4357</v>
      </c>
      <c r="M23" s="66"/>
      <c r="N23" s="66"/>
      <c r="O23" s="66"/>
      <c r="P23" s="66"/>
      <c r="Q23" s="66"/>
      <c r="R23" s="66"/>
    </row>
    <row r="24" spans="1:18" ht="27.75" hidden="1" thickTop="1" thickBot="1" x14ac:dyDescent="0.3">
      <c r="A24" s="410"/>
      <c r="B24" s="411" t="s">
        <v>388</v>
      </c>
      <c r="C24" s="410" t="s">
        <v>389</v>
      </c>
      <c r="D24" s="411"/>
      <c r="E24" s="410"/>
      <c r="F24" s="411"/>
      <c r="G24" s="410"/>
      <c r="H24" s="412"/>
      <c r="I24" s="412"/>
      <c r="J24" s="440" t="s">
        <v>692</v>
      </c>
      <c r="K24" s="427" t="s">
        <v>687</v>
      </c>
      <c r="L24" s="435" t="s">
        <v>689</v>
      </c>
      <c r="M24" s="66"/>
      <c r="N24" s="66"/>
      <c r="O24" s="66"/>
      <c r="P24" s="66"/>
      <c r="Q24" s="66"/>
      <c r="R24" s="66"/>
    </row>
    <row r="25" spans="1:18" ht="30.75" hidden="1" thickBot="1" x14ac:dyDescent="0.3">
      <c r="A25" s="418" t="s">
        <v>390</v>
      </c>
      <c r="B25" s="419">
        <v>27.406802037303738</v>
      </c>
      <c r="C25" s="420">
        <f>$B$25*C23/1000*44/12</f>
        <v>1777.3325728849268</v>
      </c>
      <c r="D25" s="419"/>
      <c r="E25" s="420"/>
      <c r="F25" s="419"/>
      <c r="G25" s="420"/>
      <c r="H25" s="421"/>
      <c r="I25" s="421"/>
      <c r="J25" s="443"/>
      <c r="K25" s="427" t="s">
        <v>688</v>
      </c>
      <c r="L25" s="435" t="s">
        <v>689</v>
      </c>
      <c r="M25" s="66"/>
      <c r="N25" s="66"/>
      <c r="O25" s="66"/>
      <c r="P25" s="66"/>
      <c r="Q25" s="66"/>
      <c r="R25" s="66"/>
    </row>
    <row r="26" spans="1:18" ht="27.75" hidden="1" thickTop="1" thickBot="1" x14ac:dyDescent="0.3">
      <c r="A26" s="444"/>
      <c r="B26" s="445" t="s">
        <v>391</v>
      </c>
      <c r="C26" s="445" t="s">
        <v>392</v>
      </c>
      <c r="D26" s="411"/>
      <c r="E26" s="424"/>
      <c r="F26" s="411"/>
      <c r="G26" s="424"/>
      <c r="H26" s="425"/>
      <c r="I26" s="425"/>
      <c r="J26" s="426" t="s">
        <v>693</v>
      </c>
      <c r="K26" s="427" t="s">
        <v>687</v>
      </c>
      <c r="L26" s="428">
        <v>1694</v>
      </c>
      <c r="M26" s="66"/>
      <c r="N26" s="66"/>
      <c r="O26" s="66"/>
      <c r="P26" s="66"/>
      <c r="Q26" s="66"/>
      <c r="R26" s="66"/>
    </row>
    <row r="27" spans="1:18" ht="31.5" hidden="1" thickTop="1" thickBot="1" x14ac:dyDescent="0.3">
      <c r="A27" s="410" t="s">
        <v>393</v>
      </c>
      <c r="B27" s="446">
        <v>0</v>
      </c>
      <c r="C27" s="447">
        <v>0</v>
      </c>
      <c r="D27" s="446"/>
      <c r="E27" s="432"/>
      <c r="F27" s="419"/>
      <c r="G27" s="420"/>
      <c r="H27" s="421"/>
      <c r="I27" s="421"/>
      <c r="J27" s="434"/>
      <c r="K27" s="427" t="s">
        <v>688</v>
      </c>
      <c r="L27" s="428">
        <v>1512</v>
      </c>
      <c r="M27" s="66"/>
      <c r="N27" s="66"/>
      <c r="O27" s="66"/>
      <c r="P27" s="66"/>
      <c r="Q27" s="66"/>
      <c r="R27" s="66"/>
    </row>
    <row r="28" spans="1:18" ht="16.5" hidden="1" thickTop="1" thickBot="1" x14ac:dyDescent="0.3">
      <c r="A28" s="430" t="s">
        <v>394</v>
      </c>
      <c r="B28" s="431">
        <v>0.82</v>
      </c>
      <c r="C28" s="448">
        <f>$B$28*C23/10^6</f>
        <v>1.4502830101499527E-2</v>
      </c>
      <c r="D28" s="431"/>
      <c r="E28" s="448"/>
      <c r="F28" s="419"/>
      <c r="G28" s="448"/>
      <c r="H28" s="439"/>
      <c r="I28" s="439"/>
      <c r="J28" s="440" t="s">
        <v>694</v>
      </c>
      <c r="K28" s="427" t="s">
        <v>687</v>
      </c>
      <c r="L28" s="435" t="s">
        <v>689</v>
      </c>
      <c r="M28" s="66"/>
      <c r="N28" s="66"/>
      <c r="O28" s="66"/>
      <c r="P28" s="66"/>
      <c r="Q28" s="66"/>
      <c r="R28" s="66"/>
    </row>
    <row r="29" spans="1:18" ht="31.5" hidden="1" thickTop="1" thickBot="1" x14ac:dyDescent="0.3">
      <c r="A29" s="441" t="s">
        <v>395</v>
      </c>
      <c r="B29" s="441"/>
      <c r="C29" s="442">
        <f t="shared" ref="C29" si="2">C25+C27*25+C28*298</f>
        <v>1781.6544162551736</v>
      </c>
      <c r="D29" s="441"/>
      <c r="E29" s="442"/>
      <c r="F29" s="441"/>
      <c r="G29" s="442"/>
      <c r="H29" s="421"/>
      <c r="I29" s="421"/>
      <c r="J29" s="443"/>
      <c r="K29" s="427" t="s">
        <v>688</v>
      </c>
      <c r="L29" s="435" t="s">
        <v>689</v>
      </c>
      <c r="M29" s="66"/>
      <c r="N29" s="66"/>
      <c r="O29" s="66"/>
      <c r="P29" s="66"/>
      <c r="Q29" s="66"/>
      <c r="R29" s="66"/>
    </row>
    <row r="30" spans="1:18" ht="15.75" hidden="1" thickBot="1" x14ac:dyDescent="0.3">
      <c r="A30" s="66"/>
      <c r="B30" s="66"/>
      <c r="C30" s="66"/>
      <c r="D30" s="66"/>
      <c r="E30" s="66"/>
      <c r="F30" s="66"/>
      <c r="G30" s="66"/>
      <c r="H30" s="66"/>
      <c r="I30" s="66"/>
      <c r="J30" s="440" t="s">
        <v>695</v>
      </c>
      <c r="K30" s="427" t="s">
        <v>687</v>
      </c>
      <c r="L30" s="435">
        <v>37</v>
      </c>
      <c r="M30" s="66"/>
      <c r="N30" s="66"/>
      <c r="O30" s="66"/>
      <c r="P30" s="66"/>
      <c r="Q30" s="66"/>
      <c r="R30" s="66"/>
    </row>
    <row r="31" spans="1:18" ht="30.75" hidden="1" thickBot="1" x14ac:dyDescent="0.3">
      <c r="A31" s="528" t="s">
        <v>397</v>
      </c>
      <c r="B31" s="529" t="s">
        <v>387</v>
      </c>
      <c r="C31" s="530">
        <v>28.224000000000004</v>
      </c>
      <c r="D31" s="531"/>
      <c r="E31" s="531"/>
      <c r="F31" s="531"/>
      <c r="G31" s="531">
        <v>0</v>
      </c>
      <c r="H31" s="449"/>
      <c r="I31" s="449"/>
      <c r="J31" s="443"/>
      <c r="K31" s="427" t="s">
        <v>688</v>
      </c>
      <c r="L31" s="435">
        <v>11</v>
      </c>
      <c r="M31" s="66"/>
      <c r="N31" s="66"/>
      <c r="O31" s="66"/>
      <c r="P31" s="66"/>
      <c r="Q31" s="66"/>
      <c r="R31" s="66"/>
    </row>
    <row r="32" spans="1:18" ht="27" hidden="1" thickBot="1" x14ac:dyDescent="0.3">
      <c r="A32" s="410"/>
      <c r="B32" s="411" t="s">
        <v>388</v>
      </c>
      <c r="C32" s="410" t="s">
        <v>389</v>
      </c>
      <c r="D32" s="450"/>
      <c r="E32" s="450"/>
      <c r="F32" s="450"/>
      <c r="G32" s="66"/>
      <c r="H32" s="66"/>
      <c r="I32" s="66"/>
      <c r="J32" s="440" t="s">
        <v>696</v>
      </c>
      <c r="K32" s="427" t="s">
        <v>687</v>
      </c>
      <c r="L32" s="435" t="s">
        <v>689</v>
      </c>
      <c r="M32" s="66"/>
      <c r="N32" s="66"/>
      <c r="O32" s="66"/>
      <c r="P32" s="66"/>
      <c r="Q32" s="66"/>
      <c r="R32" s="66"/>
    </row>
    <row r="33" spans="1:18" ht="30.75" hidden="1" thickBot="1" x14ac:dyDescent="0.3">
      <c r="A33" s="410" t="s">
        <v>390</v>
      </c>
      <c r="B33" s="446">
        <v>28.9</v>
      </c>
      <c r="C33" s="442">
        <f>$B$33*C31/1000*3.664</f>
        <v>2.9886280704000003</v>
      </c>
      <c r="D33" s="451"/>
      <c r="E33" s="451"/>
      <c r="F33" s="451"/>
      <c r="G33" s="66"/>
      <c r="H33" s="66"/>
      <c r="I33" s="66"/>
      <c r="J33" s="443"/>
      <c r="K33" s="427" t="s">
        <v>688</v>
      </c>
      <c r="L33" s="435" t="s">
        <v>689</v>
      </c>
      <c r="M33" s="66"/>
      <c r="N33" s="66"/>
      <c r="O33" s="66"/>
      <c r="P33" s="66"/>
      <c r="Q33" s="66"/>
      <c r="R33" s="66"/>
    </row>
    <row r="34" spans="1:18" ht="27.75" hidden="1" thickTop="1" thickBot="1" x14ac:dyDescent="0.3">
      <c r="A34" s="444"/>
      <c r="B34" s="445" t="s">
        <v>391</v>
      </c>
      <c r="C34" s="445" t="s">
        <v>392</v>
      </c>
      <c r="D34" s="452"/>
      <c r="E34" s="452"/>
      <c r="F34" s="452"/>
      <c r="G34" s="66"/>
      <c r="H34" s="66"/>
      <c r="I34" s="66"/>
      <c r="J34" s="440" t="s">
        <v>697</v>
      </c>
      <c r="K34" s="427" t="s">
        <v>687</v>
      </c>
      <c r="L34" s="435">
        <v>42</v>
      </c>
      <c r="M34" s="66"/>
      <c r="N34" s="66"/>
      <c r="O34" s="66"/>
      <c r="P34" s="66"/>
      <c r="Q34" s="66"/>
      <c r="R34" s="66"/>
    </row>
    <row r="35" spans="1:18" ht="31.5" hidden="1" thickTop="1" thickBot="1" x14ac:dyDescent="0.3">
      <c r="A35" s="430" t="s">
        <v>393</v>
      </c>
      <c r="B35" s="453">
        <v>1.3812733568043405</v>
      </c>
      <c r="C35" s="448">
        <f t="shared" ref="C35" si="3">$B$35*C31/10^6</f>
        <v>3.8985059222445714E-5</v>
      </c>
      <c r="D35" s="454"/>
      <c r="E35" s="454"/>
      <c r="F35" s="454"/>
      <c r="G35" s="66"/>
      <c r="H35" s="66"/>
      <c r="I35" s="66"/>
      <c r="J35" s="443"/>
      <c r="K35" s="427" t="s">
        <v>688</v>
      </c>
      <c r="L35" s="435">
        <v>6</v>
      </c>
      <c r="M35" s="66"/>
      <c r="N35" s="66"/>
      <c r="O35" s="66"/>
      <c r="P35" s="66"/>
      <c r="Q35" s="66"/>
      <c r="R35" s="66"/>
    </row>
    <row r="36" spans="1:18" ht="15.75" hidden="1" thickBot="1" x14ac:dyDescent="0.3">
      <c r="A36" s="430" t="s">
        <v>394</v>
      </c>
      <c r="B36" s="453">
        <v>2.0039508609737338</v>
      </c>
      <c r="C36" s="448">
        <f t="shared" ref="C36" si="4">$B$36*C31/10^6</f>
        <v>5.6559509100122666E-5</v>
      </c>
      <c r="D36" s="454"/>
      <c r="E36" s="454"/>
      <c r="F36" s="454"/>
      <c r="G36" s="66"/>
      <c r="H36" s="66"/>
      <c r="I36" s="66"/>
      <c r="J36" s="426" t="s">
        <v>698</v>
      </c>
      <c r="K36" s="427" t="s">
        <v>687</v>
      </c>
      <c r="L36" s="435">
        <v>15</v>
      </c>
      <c r="M36" s="66"/>
      <c r="N36" s="66"/>
      <c r="O36" s="66"/>
      <c r="P36" s="66"/>
      <c r="Q36" s="66"/>
      <c r="R36" s="66"/>
    </row>
    <row r="37" spans="1:18" ht="30.75" hidden="1" thickBot="1" x14ac:dyDescent="0.3">
      <c r="A37" s="441" t="s">
        <v>398</v>
      </c>
      <c r="B37" s="441"/>
      <c r="C37" s="442">
        <f t="shared" ref="C37" si="5">C33+C35*25+C36*298</f>
        <v>3.0064574305923979</v>
      </c>
      <c r="D37" s="451"/>
      <c r="E37" s="451"/>
      <c r="F37" s="451"/>
      <c r="G37" s="66"/>
      <c r="H37" s="66"/>
      <c r="I37" s="66"/>
      <c r="J37" s="434"/>
      <c r="K37" s="427" t="s">
        <v>688</v>
      </c>
      <c r="L37" s="435">
        <v>4</v>
      </c>
      <c r="M37" s="66"/>
      <c r="N37" s="66"/>
      <c r="O37" s="66"/>
      <c r="P37" s="66"/>
      <c r="Q37" s="66"/>
      <c r="R37" s="66"/>
    </row>
    <row r="38" spans="1:18" ht="15.75" hidden="1" thickBot="1" x14ac:dyDescent="0.3">
      <c r="A38" s="450"/>
      <c r="B38" s="450"/>
      <c r="C38" s="454"/>
      <c r="D38" s="454"/>
      <c r="E38" s="454"/>
      <c r="F38" s="454"/>
      <c r="G38" s="66"/>
      <c r="H38" s="66"/>
      <c r="I38" s="66"/>
      <c r="J38" s="440" t="s">
        <v>699</v>
      </c>
      <c r="K38" s="427" t="s">
        <v>687</v>
      </c>
      <c r="L38" s="435">
        <v>151</v>
      </c>
      <c r="M38" s="66"/>
      <c r="N38" s="66"/>
      <c r="O38" s="66"/>
      <c r="P38" s="66"/>
      <c r="Q38" s="66"/>
      <c r="R38" s="66"/>
    </row>
    <row r="39" spans="1:18" ht="30.75" hidden="1" thickBot="1" x14ac:dyDescent="0.3">
      <c r="A39" s="532" t="s">
        <v>399</v>
      </c>
      <c r="B39" s="533"/>
      <c r="C39" s="533"/>
      <c r="D39" s="66"/>
      <c r="E39" s="66"/>
      <c r="F39" s="66"/>
      <c r="G39" s="66"/>
      <c r="H39" s="66"/>
      <c r="I39" s="66"/>
      <c r="J39" s="443"/>
      <c r="K39" s="427" t="s">
        <v>688</v>
      </c>
      <c r="L39" s="435">
        <v>57</v>
      </c>
      <c r="M39" s="66"/>
      <c r="N39" s="66"/>
      <c r="O39" s="66"/>
      <c r="P39" s="66"/>
      <c r="Q39" s="66"/>
      <c r="R39" s="66"/>
    </row>
    <row r="40" spans="1:18" ht="15.75" hidden="1" thickBot="1" x14ac:dyDescent="0.3">
      <c r="A40" s="532" t="s">
        <v>400</v>
      </c>
      <c r="B40" s="533"/>
      <c r="C40" s="533"/>
      <c r="D40" s="66"/>
      <c r="E40" s="66"/>
      <c r="F40" s="66"/>
      <c r="G40" s="66"/>
      <c r="H40" s="66"/>
      <c r="I40" s="66"/>
      <c r="J40" s="426" t="s">
        <v>700</v>
      </c>
      <c r="K40" s="427" t="s">
        <v>687</v>
      </c>
      <c r="L40" s="435">
        <v>20</v>
      </c>
      <c r="M40" s="66"/>
      <c r="N40" s="66"/>
      <c r="O40" s="66"/>
      <c r="P40" s="66"/>
      <c r="Q40" s="66"/>
      <c r="R40" s="66"/>
    </row>
    <row r="41" spans="1:18" ht="30.75" hidden="1" thickBot="1" x14ac:dyDescent="0.3">
      <c r="A41" s="532" t="s">
        <v>401</v>
      </c>
      <c r="B41" s="534" t="s">
        <v>387</v>
      </c>
      <c r="C41" s="535">
        <v>11294</v>
      </c>
      <c r="D41" s="524" t="s">
        <v>387</v>
      </c>
      <c r="E41" s="524">
        <f>G41*$N$17/$O$17</f>
        <v>6100.1080302484697</v>
      </c>
      <c r="F41" s="524" t="s">
        <v>421</v>
      </c>
      <c r="G41" s="525">
        <f>L26</f>
        <v>1694</v>
      </c>
      <c r="H41" s="406"/>
      <c r="I41" s="406"/>
      <c r="J41" s="434"/>
      <c r="K41" s="427" t="s">
        <v>688</v>
      </c>
      <c r="L41" s="435">
        <v>123</v>
      </c>
      <c r="M41" s="66"/>
      <c r="N41" s="66"/>
      <c r="O41" s="66"/>
      <c r="P41" s="66"/>
      <c r="Q41" s="66"/>
      <c r="R41" s="66"/>
    </row>
    <row r="42" spans="1:18" ht="39.75" hidden="1" thickBot="1" x14ac:dyDescent="0.3">
      <c r="A42" s="410"/>
      <c r="B42" s="411" t="s">
        <v>388</v>
      </c>
      <c r="C42" s="410" t="s">
        <v>389</v>
      </c>
      <c r="D42" s="411" t="s">
        <v>388</v>
      </c>
      <c r="E42" s="410" t="s">
        <v>389</v>
      </c>
      <c r="F42" s="411" t="s">
        <v>388</v>
      </c>
      <c r="G42" s="410" t="s">
        <v>389</v>
      </c>
      <c r="H42" s="412"/>
      <c r="I42" s="412"/>
      <c r="J42" s="440" t="s">
        <v>701</v>
      </c>
      <c r="K42" s="427" t="s">
        <v>687</v>
      </c>
      <c r="L42" s="435">
        <v>711</v>
      </c>
      <c r="M42" s="66"/>
      <c r="N42" s="66"/>
      <c r="O42" s="66"/>
      <c r="P42" s="66"/>
      <c r="Q42" s="66"/>
      <c r="R42" s="66"/>
    </row>
    <row r="43" spans="1:18" ht="30.75" hidden="1" thickBot="1" x14ac:dyDescent="0.3">
      <c r="A43" s="455" t="s">
        <v>402</v>
      </c>
      <c r="B43" s="456">
        <v>0</v>
      </c>
      <c r="C43" s="457"/>
      <c r="D43" s="456">
        <v>0</v>
      </c>
      <c r="E43" s="457"/>
      <c r="F43" s="419">
        <f>D43*$O$17</f>
        <v>0</v>
      </c>
      <c r="G43" s="420">
        <f>F43*G41/1000*(44/12)</f>
        <v>0</v>
      </c>
      <c r="H43" s="421"/>
      <c r="I43" s="421"/>
      <c r="J43" s="443"/>
      <c r="K43" s="427" t="s">
        <v>688</v>
      </c>
      <c r="L43" s="428">
        <v>8253</v>
      </c>
      <c r="M43" s="66"/>
      <c r="N43" s="66"/>
      <c r="O43" s="66"/>
      <c r="P43" s="66"/>
      <c r="Q43" s="66"/>
      <c r="R43" s="66"/>
    </row>
    <row r="44" spans="1:18" ht="16.5" hidden="1" thickTop="1" thickBot="1" x14ac:dyDescent="0.3">
      <c r="A44" s="455" t="s">
        <v>403</v>
      </c>
      <c r="B44" s="458">
        <v>0</v>
      </c>
      <c r="C44" s="457"/>
      <c r="D44" s="458">
        <v>0</v>
      </c>
      <c r="E44" s="457"/>
      <c r="F44" s="457"/>
      <c r="G44" s="457"/>
      <c r="H44" s="66"/>
      <c r="I44" s="66"/>
      <c r="J44" s="426" t="s">
        <v>702</v>
      </c>
      <c r="K44" s="427" t="s">
        <v>687</v>
      </c>
      <c r="L44" s="435">
        <v>23</v>
      </c>
      <c r="M44" s="66"/>
      <c r="N44" s="66"/>
      <c r="O44" s="66"/>
      <c r="P44" s="66"/>
      <c r="Q44" s="66"/>
      <c r="R44" s="66"/>
    </row>
    <row r="45" spans="1:18" ht="30.75" hidden="1" thickBot="1" x14ac:dyDescent="0.3">
      <c r="A45" s="456" t="s">
        <v>404</v>
      </c>
      <c r="B45" s="459"/>
      <c r="C45" s="457"/>
      <c r="D45" s="459"/>
      <c r="E45" s="457"/>
      <c r="F45" s="457"/>
      <c r="G45" s="457"/>
      <c r="H45" s="66"/>
      <c r="I45" s="66"/>
      <c r="J45" s="434"/>
      <c r="K45" s="427" t="s">
        <v>688</v>
      </c>
      <c r="L45" s="435" t="s">
        <v>689</v>
      </c>
      <c r="M45" s="66"/>
      <c r="N45" s="66"/>
      <c r="O45" s="66"/>
      <c r="P45" s="66"/>
      <c r="Q45" s="66"/>
      <c r="R45" s="66"/>
    </row>
    <row r="46" spans="1:18" ht="53.25" hidden="1" thickTop="1" thickBot="1" x14ac:dyDescent="0.3">
      <c r="A46" s="444"/>
      <c r="B46" s="445" t="s">
        <v>391</v>
      </c>
      <c r="C46" s="445" t="s">
        <v>392</v>
      </c>
      <c r="D46" s="445" t="s">
        <v>391</v>
      </c>
      <c r="E46" s="445" t="s">
        <v>392</v>
      </c>
      <c r="F46" s="411" t="s">
        <v>391</v>
      </c>
      <c r="G46" s="424" t="s">
        <v>392</v>
      </c>
      <c r="H46" s="425"/>
      <c r="I46" s="425"/>
      <c r="J46" s="426" t="s">
        <v>703</v>
      </c>
      <c r="K46" s="427" t="s">
        <v>687</v>
      </c>
      <c r="L46" s="435">
        <v>733</v>
      </c>
      <c r="M46" s="66"/>
      <c r="N46" s="66"/>
      <c r="O46" s="66"/>
      <c r="P46" s="66"/>
      <c r="Q46" s="66"/>
      <c r="R46" s="66"/>
    </row>
    <row r="47" spans="1:18" ht="31.5" hidden="1" thickTop="1" thickBot="1" x14ac:dyDescent="0.3">
      <c r="A47" s="431" t="s">
        <v>405</v>
      </c>
      <c r="B47" s="442">
        <v>14.928387861984213</v>
      </c>
      <c r="C47" s="448">
        <f>$B$47*C41/10^6</f>
        <v>0.16860121251324969</v>
      </c>
      <c r="D47" s="442">
        <v>14.928387861984213</v>
      </c>
      <c r="E47" s="448">
        <f>$B$47*E41/10^6</f>
        <v>9.1064778675553681E-2</v>
      </c>
      <c r="F47" s="419">
        <f>D47/$O$17</f>
        <v>53.757248332676312</v>
      </c>
      <c r="G47" s="448">
        <f>F47*G41/10^6</f>
        <v>9.1064778675553668E-2</v>
      </c>
      <c r="H47" s="439"/>
      <c r="I47" s="439"/>
      <c r="J47" s="434"/>
      <c r="K47" s="427" t="s">
        <v>688</v>
      </c>
      <c r="L47" s="435" t="s">
        <v>689</v>
      </c>
      <c r="M47" s="66"/>
      <c r="N47" s="66"/>
      <c r="O47" s="66"/>
      <c r="P47" s="66"/>
      <c r="Q47" s="66"/>
      <c r="R47" s="66"/>
    </row>
    <row r="48" spans="1:18" ht="16.5" hidden="1" thickTop="1" thickBot="1" x14ac:dyDescent="0.3">
      <c r="A48" s="431" t="s">
        <v>406</v>
      </c>
      <c r="B48" s="442"/>
      <c r="C48" s="448">
        <f>C47</f>
        <v>0.16860121251324969</v>
      </c>
      <c r="D48" s="442"/>
      <c r="E48" s="448">
        <f>E47</f>
        <v>9.1064778675553681E-2</v>
      </c>
      <c r="F48" s="437">
        <v>0</v>
      </c>
      <c r="G48" s="448">
        <f>G47</f>
        <v>9.1064778675553668E-2</v>
      </c>
      <c r="H48" s="439"/>
      <c r="I48" s="439"/>
      <c r="J48" s="426" t="s">
        <v>704</v>
      </c>
      <c r="K48" s="427" t="s">
        <v>687</v>
      </c>
      <c r="L48" s="435">
        <v>354</v>
      </c>
      <c r="M48" s="66"/>
      <c r="N48" s="66"/>
      <c r="O48" s="66"/>
      <c r="P48" s="66"/>
      <c r="Q48" s="66"/>
      <c r="R48" s="66"/>
    </row>
    <row r="49" spans="1:18" ht="30.75" hidden="1" thickBot="1" x14ac:dyDescent="0.3">
      <c r="A49" s="431" t="s">
        <v>407</v>
      </c>
      <c r="B49" s="442">
        <v>2.0780279896822162</v>
      </c>
      <c r="C49" s="448">
        <f>$B$49*C41/10^6</f>
        <v>2.346924811547095E-2</v>
      </c>
      <c r="D49" s="442">
        <v>2.0780279896822162</v>
      </c>
      <c r="E49" s="448">
        <f>$B$49*E41/10^6</f>
        <v>1.2676195226941573E-2</v>
      </c>
      <c r="F49" s="419">
        <f>D49/$O$17</f>
        <v>7.4829960017364643</v>
      </c>
      <c r="G49" s="448">
        <f>F49*G41/10^6</f>
        <v>1.2676195226941571E-2</v>
      </c>
      <c r="H49" s="439"/>
      <c r="I49" s="439"/>
      <c r="J49" s="434"/>
      <c r="K49" s="427" t="s">
        <v>688</v>
      </c>
      <c r="L49" s="435" t="s">
        <v>689</v>
      </c>
      <c r="M49" s="66"/>
      <c r="N49" s="66"/>
      <c r="O49" s="66"/>
      <c r="P49" s="66"/>
      <c r="Q49" s="66"/>
      <c r="R49" s="66"/>
    </row>
    <row r="50" spans="1:18" ht="15.75" hidden="1" thickTop="1" x14ac:dyDescent="0.25">
      <c r="A50" s="456" t="s">
        <v>408</v>
      </c>
      <c r="B50" s="460"/>
      <c r="C50" s="448">
        <f>C49</f>
        <v>2.346924811547095E-2</v>
      </c>
      <c r="D50" s="460"/>
      <c r="E50" s="448">
        <f>E49</f>
        <v>1.2676195226941573E-2</v>
      </c>
      <c r="F50" s="460"/>
      <c r="G50" s="448">
        <f>G49</f>
        <v>1.2676195226941571E-2</v>
      </c>
      <c r="H50" s="439"/>
      <c r="I50" s="439"/>
      <c r="J50" s="66"/>
      <c r="K50" s="66"/>
      <c r="L50" s="66"/>
      <c r="M50" s="66"/>
      <c r="N50" s="66"/>
      <c r="O50" s="66"/>
      <c r="P50" s="66"/>
      <c r="Q50" s="66"/>
      <c r="R50" s="66"/>
    </row>
    <row r="51" spans="1:18" hidden="1" x14ac:dyDescent="0.25">
      <c r="A51" s="441" t="s">
        <v>398</v>
      </c>
      <c r="B51" s="441"/>
      <c r="C51" s="442">
        <f>C48*25+C50*298</f>
        <v>11.208866251241584</v>
      </c>
      <c r="D51" s="441"/>
      <c r="E51" s="442">
        <f>E48*25+E50*298</f>
        <v>6.0541256445174305</v>
      </c>
      <c r="F51" s="441"/>
      <c r="G51" s="442">
        <f>G48*25+G50*298</f>
        <v>6.0541256445174296</v>
      </c>
      <c r="H51" s="421"/>
      <c r="I51" s="421"/>
      <c r="J51" s="404" t="s">
        <v>731</v>
      </c>
      <c r="K51" s="404" t="s">
        <v>714</v>
      </c>
      <c r="L51" s="404"/>
      <c r="M51" s="404"/>
      <c r="N51" s="404"/>
      <c r="O51" s="404"/>
      <c r="P51" s="404"/>
      <c r="Q51" s="404"/>
      <c r="R51" s="404"/>
    </row>
    <row r="52" spans="1:18" ht="36" hidden="1" x14ac:dyDescent="0.25">
      <c r="A52" s="66"/>
      <c r="B52" s="66"/>
      <c r="C52" s="66"/>
      <c r="D52" s="66"/>
      <c r="E52" s="66"/>
      <c r="F52" s="66"/>
      <c r="G52" s="66"/>
      <c r="H52" s="66"/>
      <c r="I52" s="66"/>
      <c r="J52" s="461" t="s">
        <v>705</v>
      </c>
      <c r="K52" s="404"/>
      <c r="L52" s="404"/>
      <c r="M52" s="404"/>
      <c r="N52" s="404"/>
      <c r="O52" s="404"/>
      <c r="P52" s="404"/>
      <c r="Q52" s="404"/>
      <c r="R52" s="404"/>
    </row>
    <row r="53" spans="1:18" ht="71.25" hidden="1" x14ac:dyDescent="0.25">
      <c r="A53" s="536" t="s">
        <v>409</v>
      </c>
      <c r="B53" s="537" t="s">
        <v>387</v>
      </c>
      <c r="C53" s="538">
        <v>94.964063308669054</v>
      </c>
      <c r="D53" s="524" t="s">
        <v>387</v>
      </c>
      <c r="E53" s="524">
        <f>G53*$N$17/$O$17</f>
        <v>151.24234785740006</v>
      </c>
      <c r="F53" s="524" t="s">
        <v>421</v>
      </c>
      <c r="G53" s="66">
        <f>L34</f>
        <v>42</v>
      </c>
      <c r="H53" s="66"/>
      <c r="I53" s="66"/>
      <c r="J53" s="462" t="s">
        <v>706</v>
      </c>
      <c r="K53" s="463" t="s">
        <v>707</v>
      </c>
      <c r="L53" s="463" t="s">
        <v>708</v>
      </c>
      <c r="M53" s="463" t="s">
        <v>709</v>
      </c>
      <c r="N53" s="463" t="s">
        <v>710</v>
      </c>
      <c r="O53" s="463" t="s">
        <v>711</v>
      </c>
      <c r="P53" s="463" t="s">
        <v>712</v>
      </c>
      <c r="Q53" s="404"/>
      <c r="R53" s="404"/>
    </row>
    <row r="54" spans="1:18" ht="39.75" hidden="1" thickBot="1" x14ac:dyDescent="0.3">
      <c r="A54" s="410"/>
      <c r="B54" s="411" t="s">
        <v>388</v>
      </c>
      <c r="C54" s="410" t="s">
        <v>389</v>
      </c>
      <c r="D54" s="411" t="s">
        <v>388</v>
      </c>
      <c r="E54" s="410" t="s">
        <v>389</v>
      </c>
      <c r="F54" s="411" t="s">
        <v>388</v>
      </c>
      <c r="G54" s="410" t="s">
        <v>389</v>
      </c>
      <c r="H54" s="412"/>
      <c r="I54" s="412"/>
      <c r="J54" s="464">
        <v>2019</v>
      </c>
      <c r="K54" s="465">
        <v>0.95089999999999997</v>
      </c>
      <c r="L54" s="465">
        <v>1.4800000000000001E-2</v>
      </c>
      <c r="M54" s="465">
        <v>0.81789999999999996</v>
      </c>
      <c r="N54" s="465">
        <v>0.1673</v>
      </c>
      <c r="O54" s="466">
        <v>757.71</v>
      </c>
      <c r="P54" s="466">
        <v>0.51</v>
      </c>
      <c r="Q54" s="404"/>
      <c r="R54" s="404"/>
    </row>
    <row r="55" spans="1:18" ht="15.75" hidden="1" thickBot="1" x14ac:dyDescent="0.3">
      <c r="A55" s="467" t="s">
        <v>404</v>
      </c>
      <c r="B55" s="431">
        <v>15.07</v>
      </c>
      <c r="C55" s="442">
        <f>$B$55*C53/1000*3.664</f>
        <v>5.2435813024018589</v>
      </c>
      <c r="D55" s="431">
        <v>15.07</v>
      </c>
      <c r="E55" s="442">
        <f>$B$55*E53/1000*3.664</f>
        <v>8.3510700756211733</v>
      </c>
      <c r="F55" s="419">
        <f>D55/$O$17</f>
        <v>54.267194814548077</v>
      </c>
      <c r="G55" s="442">
        <f>F55*G53/1000*3.664</f>
        <v>8.3510700756211733</v>
      </c>
      <c r="H55" s="421"/>
      <c r="I55" s="421"/>
      <c r="J55" s="464">
        <v>2020</v>
      </c>
      <c r="K55" s="465">
        <v>0.89910000000000001</v>
      </c>
      <c r="L55" s="465">
        <v>6.6000000000000003E-2</v>
      </c>
      <c r="M55" s="465">
        <v>0.69469999999999998</v>
      </c>
      <c r="N55" s="465">
        <v>0.23930000000000001</v>
      </c>
      <c r="O55" s="466">
        <v>546.89</v>
      </c>
      <c r="P55" s="466">
        <v>0.88</v>
      </c>
      <c r="Q55" s="404"/>
      <c r="R55" s="404"/>
    </row>
    <row r="56" spans="1:18" ht="53.25" hidden="1" thickTop="1" thickBot="1" x14ac:dyDescent="0.3">
      <c r="A56" s="444"/>
      <c r="B56" s="445" t="s">
        <v>391</v>
      </c>
      <c r="C56" s="445" t="s">
        <v>392</v>
      </c>
      <c r="D56" s="445" t="s">
        <v>391</v>
      </c>
      <c r="E56" s="445" t="s">
        <v>392</v>
      </c>
      <c r="F56" s="445" t="s">
        <v>391</v>
      </c>
      <c r="G56" s="445" t="s">
        <v>392</v>
      </c>
      <c r="H56" s="425"/>
      <c r="I56" s="425"/>
      <c r="J56" s="468">
        <v>2021</v>
      </c>
      <c r="K56" s="469">
        <v>0.85140000000000005</v>
      </c>
      <c r="L56" s="465">
        <v>7.5499999999999998E-2</v>
      </c>
      <c r="M56" s="465">
        <v>0.76370000000000005</v>
      </c>
      <c r="N56" s="465">
        <v>0.1608</v>
      </c>
      <c r="O56" s="470">
        <v>636.58000000000004</v>
      </c>
      <c r="P56" s="466">
        <v>0.65</v>
      </c>
      <c r="Q56" s="404"/>
      <c r="R56" s="404"/>
    </row>
    <row r="57" spans="1:18" ht="16.5" hidden="1" thickTop="1" thickBot="1" x14ac:dyDescent="0.3">
      <c r="A57" s="467" t="s">
        <v>393</v>
      </c>
      <c r="B57" s="453">
        <v>1.0007837857691415</v>
      </c>
      <c r="C57" s="448">
        <f>$B$57*C53/10^6</f>
        <v>9.5038494790070251E-5</v>
      </c>
      <c r="D57" s="453">
        <v>1.0007837857691415</v>
      </c>
      <c r="E57" s="448">
        <f>$B$57*E53/10^6</f>
        <v>1.5136088945734224E-4</v>
      </c>
      <c r="F57" s="419">
        <f>D57/$O$17</f>
        <v>3.6038307013652915</v>
      </c>
      <c r="G57" s="448">
        <f>F57*G53/10^6</f>
        <v>1.5136088945734224E-4</v>
      </c>
      <c r="H57" s="439"/>
      <c r="I57" s="439"/>
      <c r="J57" s="464">
        <v>2022</v>
      </c>
      <c r="K57" s="465">
        <v>0.84099999999999997</v>
      </c>
      <c r="L57" s="465">
        <v>7.22E-2</v>
      </c>
      <c r="M57" s="465">
        <v>0.83109999999999995</v>
      </c>
      <c r="N57" s="465">
        <v>9.6699999999999994E-2</v>
      </c>
      <c r="O57" s="466">
        <v>715.18</v>
      </c>
      <c r="P57" s="466">
        <v>0.36</v>
      </c>
      <c r="Q57" s="404"/>
      <c r="R57" s="404"/>
    </row>
    <row r="58" spans="1:18" ht="16.5" hidden="1" thickTop="1" thickBot="1" x14ac:dyDescent="0.3">
      <c r="A58" s="467" t="s">
        <v>394</v>
      </c>
      <c r="B58" s="453">
        <v>0.13704352183859689</v>
      </c>
      <c r="C58" s="448">
        <f t="shared" ref="C58:E58" si="6">$B$58*C53/10^6</f>
        <v>1.3014209683923485E-5</v>
      </c>
      <c r="D58" s="453">
        <v>0.13704352183859689</v>
      </c>
      <c r="E58" s="448">
        <f t="shared" si="6"/>
        <v>2.0726784001516273E-5</v>
      </c>
      <c r="F58" s="419">
        <f>D58/$O$17</f>
        <v>0.49349485717895891</v>
      </c>
      <c r="G58" s="448">
        <f>F58*G53/10^6</f>
        <v>2.0726784001516276E-5</v>
      </c>
      <c r="H58" s="439"/>
      <c r="I58" s="439"/>
      <c r="J58" s="471" t="s">
        <v>713</v>
      </c>
      <c r="K58" s="404"/>
      <c r="L58" s="404"/>
      <c r="M58" s="404"/>
      <c r="N58" s="404"/>
      <c r="O58" s="404"/>
      <c r="P58" s="404"/>
      <c r="Q58" s="404"/>
      <c r="R58" s="404"/>
    </row>
    <row r="59" spans="1:18" ht="15.75" hidden="1" thickTop="1" x14ac:dyDescent="0.25">
      <c r="A59" s="441" t="s">
        <v>398</v>
      </c>
      <c r="B59" s="441"/>
      <c r="C59" s="442">
        <f t="shared" ref="C59:E59" si="7">C55+C57*25+C58*298</f>
        <v>5.2498354992574194</v>
      </c>
      <c r="D59" s="441"/>
      <c r="E59" s="442">
        <f t="shared" si="7"/>
        <v>8.3610306794900584</v>
      </c>
      <c r="F59" s="441"/>
      <c r="G59" s="442">
        <f t="shared" ref="G59" si="8">G55+G57*25+G58*298</f>
        <v>8.3610306794900584</v>
      </c>
      <c r="H59" s="421"/>
      <c r="I59" s="421"/>
      <c r="J59" s="66"/>
      <c r="K59" s="66"/>
      <c r="L59" s="66"/>
      <c r="M59" s="66"/>
      <c r="N59" s="66"/>
      <c r="O59" s="66"/>
      <c r="P59" s="66"/>
      <c r="Q59" s="66"/>
      <c r="R59" s="66"/>
    </row>
    <row r="60" spans="1:18" hidden="1" x14ac:dyDescent="0.25">
      <c r="A60" s="450"/>
      <c r="B60" s="450"/>
      <c r="C60" s="451"/>
      <c r="D60" s="451"/>
      <c r="E60" s="451"/>
      <c r="F60" s="451"/>
      <c r="G60" s="66"/>
      <c r="H60" s="66"/>
      <c r="I60" s="66"/>
      <c r="J60" s="66"/>
      <c r="K60" s="66"/>
      <c r="L60" s="66"/>
      <c r="M60" s="66"/>
      <c r="N60" s="66"/>
      <c r="O60" s="66"/>
      <c r="P60" s="66"/>
      <c r="Q60" s="66"/>
      <c r="R60" s="66"/>
    </row>
    <row r="61" spans="1:18" ht="15.75" hidden="1" thickBot="1" x14ac:dyDescent="0.3">
      <c r="A61" s="539" t="s">
        <v>410</v>
      </c>
      <c r="B61" s="540" t="s">
        <v>387</v>
      </c>
      <c r="C61" s="530">
        <v>220.56251999999998</v>
      </c>
      <c r="D61" s="524" t="s">
        <v>387</v>
      </c>
      <c r="E61" s="524">
        <f>G61*$N$17/$O$17</f>
        <v>133.23730644580482</v>
      </c>
      <c r="F61" s="524" t="s">
        <v>421</v>
      </c>
      <c r="G61" s="229">
        <f>L30</f>
        <v>37</v>
      </c>
      <c r="H61" s="229"/>
      <c r="I61" s="229"/>
      <c r="J61" s="66" t="s">
        <v>733</v>
      </c>
      <c r="K61" s="66"/>
      <c r="L61" s="66" t="s">
        <v>734</v>
      </c>
      <c r="M61" s="66"/>
      <c r="N61" s="66"/>
      <c r="O61" s="66"/>
      <c r="P61" s="66"/>
      <c r="Q61" s="66"/>
      <c r="R61" s="66"/>
    </row>
    <row r="62" spans="1:18" ht="39.75" hidden="1" thickBot="1" x14ac:dyDescent="0.3">
      <c r="A62" s="410"/>
      <c r="B62" s="411" t="s">
        <v>388</v>
      </c>
      <c r="C62" s="410" t="s">
        <v>389</v>
      </c>
      <c r="D62" s="411" t="s">
        <v>388</v>
      </c>
      <c r="E62" s="410" t="s">
        <v>389</v>
      </c>
      <c r="F62" s="411" t="s">
        <v>388</v>
      </c>
      <c r="G62" s="410" t="s">
        <v>389</v>
      </c>
      <c r="H62" s="66"/>
      <c r="I62" s="66"/>
      <c r="J62" s="472"/>
      <c r="K62" s="473">
        <v>2020</v>
      </c>
      <c r="L62" s="473">
        <v>2021</v>
      </c>
      <c r="M62" s="66"/>
      <c r="N62" s="66"/>
      <c r="O62" s="66"/>
      <c r="P62" s="66"/>
      <c r="Q62" s="66"/>
      <c r="R62" s="66"/>
    </row>
    <row r="63" spans="1:18" ht="45.75" hidden="1" thickBot="1" x14ac:dyDescent="0.3">
      <c r="A63" s="430" t="s">
        <v>404</v>
      </c>
      <c r="B63" s="453">
        <v>20.74029540189645</v>
      </c>
      <c r="C63" s="442">
        <f t="shared" ref="C63:E63" si="9">$B$63*C61/1000*3.664</f>
        <v>16.761084586232844</v>
      </c>
      <c r="D63" s="453">
        <v>20.74029540189645</v>
      </c>
      <c r="E63" s="442">
        <f t="shared" si="9"/>
        <v>10.125028329291675</v>
      </c>
      <c r="F63" s="419">
        <f>D63/$O$17</f>
        <v>74.685975519972814</v>
      </c>
      <c r="G63" s="442">
        <f>F63*G61/1000*3.664</f>
        <v>10.125028329291675</v>
      </c>
      <c r="H63" s="66"/>
      <c r="I63" s="66"/>
      <c r="J63" s="474" t="s">
        <v>735</v>
      </c>
      <c r="K63" s="475">
        <v>28.3</v>
      </c>
      <c r="L63" s="476">
        <v>29.3</v>
      </c>
      <c r="M63" s="66"/>
      <c r="N63" s="66"/>
      <c r="O63" s="66"/>
      <c r="P63" s="66"/>
      <c r="Q63" s="66"/>
      <c r="R63" s="66"/>
    </row>
    <row r="64" spans="1:18" ht="53.25" hidden="1" thickTop="1" thickBot="1" x14ac:dyDescent="0.3">
      <c r="A64" s="444"/>
      <c r="B64" s="445" t="s">
        <v>391</v>
      </c>
      <c r="C64" s="445" t="s">
        <v>392</v>
      </c>
      <c r="D64" s="445" t="s">
        <v>391</v>
      </c>
      <c r="E64" s="445" t="s">
        <v>392</v>
      </c>
      <c r="F64" s="445" t="s">
        <v>391</v>
      </c>
      <c r="G64" s="445" t="s">
        <v>392</v>
      </c>
      <c r="H64" s="66"/>
      <c r="I64" s="66"/>
      <c r="J64" s="66"/>
      <c r="K64" s="66"/>
      <c r="L64" s="66"/>
      <c r="M64" s="66"/>
      <c r="N64" s="66"/>
      <c r="O64" s="66"/>
      <c r="P64" s="66"/>
      <c r="Q64" s="66"/>
      <c r="R64" s="66"/>
    </row>
    <row r="65" spans="1:18" ht="16.5" hidden="1" thickTop="1" thickBot="1" x14ac:dyDescent="0.3">
      <c r="A65" s="430" t="s">
        <v>393</v>
      </c>
      <c r="B65" s="453">
        <v>1.1726090307225783</v>
      </c>
      <c r="C65" s="448">
        <f t="shared" ref="C65:E65" si="10">$B$65*C61/10^6</f>
        <v>2.5863360279092929E-4</v>
      </c>
      <c r="D65" s="453">
        <v>1.1726090307225783</v>
      </c>
      <c r="E65" s="448">
        <f t="shared" si="10"/>
        <v>1.5623526876750232E-4</v>
      </c>
      <c r="F65" s="419">
        <f>D65/$O$17</f>
        <v>4.2225748315541169</v>
      </c>
      <c r="G65" s="448">
        <f>F65*G61/10^6</f>
        <v>1.5623526876750232E-4</v>
      </c>
      <c r="H65" s="66"/>
      <c r="I65" s="66"/>
      <c r="J65" s="66"/>
      <c r="K65" s="66"/>
      <c r="L65" s="66"/>
      <c r="M65" s="66"/>
      <c r="N65" s="66"/>
      <c r="O65" s="66"/>
      <c r="P65" s="66"/>
      <c r="Q65" s="66"/>
      <c r="R65" s="66"/>
    </row>
    <row r="66" spans="1:18" ht="16.5" hidden="1" thickTop="1" thickBot="1" x14ac:dyDescent="0.3">
      <c r="A66" s="430" t="s">
        <v>394</v>
      </c>
      <c r="B66" s="453">
        <v>0.33960984376065456</v>
      </c>
      <c r="C66" s="448">
        <f t="shared" ref="C66:E66" si="11">$B$66*C61/10^6</f>
        <v>7.4905202956656244E-5</v>
      </c>
      <c r="D66" s="453">
        <v>0.33960984376065456</v>
      </c>
      <c r="E66" s="448">
        <f t="shared" si="11"/>
        <v>4.524870082515023E-5</v>
      </c>
      <c r="F66" s="419">
        <f>D66/$O$17</f>
        <v>1.2229378601391954</v>
      </c>
      <c r="G66" s="448">
        <f>F66*G61/10^6</f>
        <v>4.524870082515023E-5</v>
      </c>
      <c r="H66" s="66"/>
      <c r="I66" s="66"/>
      <c r="J66" s="66"/>
      <c r="K66" s="66"/>
      <c r="L66" s="66"/>
      <c r="M66" s="66"/>
      <c r="N66" s="66"/>
      <c r="O66" s="66"/>
      <c r="P66" s="66"/>
      <c r="Q66" s="66"/>
      <c r="R66" s="66"/>
    </row>
    <row r="67" spans="1:18" ht="15.75" hidden="1" thickTop="1" x14ac:dyDescent="0.25">
      <c r="A67" s="441" t="s">
        <v>398</v>
      </c>
      <c r="B67" s="441"/>
      <c r="C67" s="442">
        <f t="shared" ref="C67:E67" si="12">C63+C65*25+C66*298</f>
        <v>16.7898721767837</v>
      </c>
      <c r="D67" s="441"/>
      <c r="E67" s="442">
        <f t="shared" si="12"/>
        <v>10.142418323856758</v>
      </c>
      <c r="F67" s="441"/>
      <c r="G67" s="442">
        <f t="shared" ref="G67" si="13">G63+G65*25+G66*298</f>
        <v>10.142418323856758</v>
      </c>
      <c r="H67" s="66"/>
      <c r="I67" s="66"/>
      <c r="J67" s="66"/>
      <c r="K67" s="66"/>
      <c r="L67" s="66"/>
      <c r="M67" s="66"/>
      <c r="N67" s="66"/>
      <c r="O67" s="66"/>
      <c r="P67" s="66"/>
      <c r="Q67" s="66"/>
      <c r="R67" s="66"/>
    </row>
    <row r="68" spans="1:18" hidden="1" x14ac:dyDescent="0.25">
      <c r="A68" s="450"/>
      <c r="B68" s="450"/>
      <c r="C68" s="454"/>
      <c r="D68" s="454"/>
      <c r="E68" s="454"/>
      <c r="F68" s="454"/>
      <c r="G68" s="66"/>
      <c r="H68" s="66"/>
      <c r="I68" s="66"/>
      <c r="J68" s="66"/>
      <c r="K68" s="66"/>
      <c r="L68" s="66"/>
      <c r="M68" s="66"/>
      <c r="N68" s="66"/>
      <c r="O68" s="66"/>
      <c r="P68" s="66"/>
      <c r="Q68" s="66"/>
      <c r="R68" s="66"/>
    </row>
    <row r="69" spans="1:18" hidden="1" x14ac:dyDescent="0.25">
      <c r="A69" s="541" t="s">
        <v>411</v>
      </c>
      <c r="B69" s="542" t="s">
        <v>387</v>
      </c>
      <c r="C69" s="530">
        <v>124</v>
      </c>
      <c r="D69" s="524" t="s">
        <v>387</v>
      </c>
      <c r="E69" s="524">
        <f>G69*$N$17/$O$17</f>
        <v>54.015124234785738</v>
      </c>
      <c r="F69" s="524" t="s">
        <v>421</v>
      </c>
      <c r="G69" s="66">
        <f>L36</f>
        <v>15</v>
      </c>
      <c r="H69" s="66"/>
      <c r="I69" s="66"/>
      <c r="J69" s="66"/>
      <c r="K69" s="66"/>
      <c r="L69" s="66"/>
      <c r="M69" s="66"/>
      <c r="N69" s="66"/>
      <c r="O69" s="66"/>
      <c r="P69" s="66"/>
      <c r="Q69" s="66"/>
      <c r="R69" s="66"/>
    </row>
    <row r="70" spans="1:18" ht="39" hidden="1" x14ac:dyDescent="0.25">
      <c r="A70" s="410"/>
      <c r="B70" s="411" t="s">
        <v>388</v>
      </c>
      <c r="C70" s="410" t="s">
        <v>389</v>
      </c>
      <c r="D70" s="411" t="s">
        <v>388</v>
      </c>
      <c r="E70" s="410" t="s">
        <v>389</v>
      </c>
      <c r="F70" s="411" t="s">
        <v>388</v>
      </c>
      <c r="G70" s="410" t="s">
        <v>389</v>
      </c>
      <c r="H70" s="66"/>
      <c r="I70" s="66"/>
      <c r="J70" s="66"/>
      <c r="K70" s="66"/>
      <c r="L70" s="66"/>
      <c r="M70" s="66"/>
      <c r="N70" s="66"/>
      <c r="O70" s="66"/>
      <c r="P70" s="66"/>
      <c r="Q70" s="66"/>
      <c r="R70" s="66"/>
    </row>
    <row r="71" spans="1:18" ht="15.75" hidden="1" thickBot="1" x14ac:dyDescent="0.3">
      <c r="A71" s="431" t="s">
        <v>404</v>
      </c>
      <c r="B71" s="431">
        <v>0</v>
      </c>
      <c r="C71" s="442">
        <f>$B$71*C69/1000*3.664</f>
        <v>0</v>
      </c>
      <c r="D71" s="431">
        <v>0</v>
      </c>
      <c r="E71" s="442">
        <f t="shared" ref="E71" si="14">$B$71*E69/1000*3.664</f>
        <v>0</v>
      </c>
      <c r="F71" s="419">
        <f>D71/$O$17</f>
        <v>0</v>
      </c>
      <c r="G71" s="442">
        <f>F71*G69/1000*3.664</f>
        <v>0</v>
      </c>
      <c r="H71" s="66"/>
      <c r="I71" s="66"/>
      <c r="J71" s="66"/>
      <c r="K71" s="66"/>
      <c r="L71" s="66"/>
      <c r="M71" s="66"/>
      <c r="N71" s="66"/>
      <c r="O71" s="66"/>
      <c r="P71" s="66"/>
      <c r="Q71" s="66"/>
      <c r="R71" s="66"/>
    </row>
    <row r="72" spans="1:18" ht="53.25" hidden="1" thickTop="1" thickBot="1" x14ac:dyDescent="0.3">
      <c r="A72" s="444"/>
      <c r="B72" s="445" t="s">
        <v>391</v>
      </c>
      <c r="C72" s="445" t="s">
        <v>392</v>
      </c>
      <c r="D72" s="445" t="s">
        <v>391</v>
      </c>
      <c r="E72" s="445" t="s">
        <v>392</v>
      </c>
      <c r="F72" s="445" t="s">
        <v>391</v>
      </c>
      <c r="G72" s="445" t="s">
        <v>392</v>
      </c>
      <c r="H72" s="66"/>
      <c r="I72" s="66"/>
      <c r="J72" s="66"/>
      <c r="K72" s="66"/>
      <c r="L72" s="66"/>
      <c r="M72" s="66"/>
      <c r="N72" s="66"/>
      <c r="O72" s="66"/>
      <c r="P72" s="66"/>
      <c r="Q72" s="66"/>
      <c r="R72" s="66"/>
    </row>
    <row r="73" spans="1:18" ht="16.5" hidden="1" thickTop="1" thickBot="1" x14ac:dyDescent="0.3">
      <c r="A73" s="431" t="s">
        <v>406</v>
      </c>
      <c r="B73" s="453">
        <v>0.22197070607094055</v>
      </c>
      <c r="C73" s="448">
        <f t="shared" ref="C73:E73" si="15">$B$73*C69/10^6</f>
        <v>2.7524367552796629E-5</v>
      </c>
      <c r="D73" s="453">
        <v>0.22197070607094055</v>
      </c>
      <c r="E73" s="448">
        <f t="shared" si="15"/>
        <v>1.1989775264904962E-5</v>
      </c>
      <c r="F73" s="419">
        <f>D73/$O$17</f>
        <v>0.79931835099366422</v>
      </c>
      <c r="G73" s="448">
        <f>F73*G69/10^6</f>
        <v>1.1989775264904963E-5</v>
      </c>
      <c r="H73" s="66"/>
      <c r="I73" s="66"/>
      <c r="J73" s="66"/>
      <c r="K73" s="66"/>
      <c r="L73" s="66"/>
      <c r="M73" s="66"/>
      <c r="N73" s="66"/>
      <c r="O73" s="66"/>
      <c r="P73" s="66"/>
      <c r="Q73" s="66"/>
      <c r="R73" s="66"/>
    </row>
    <row r="74" spans="1:18" ht="16.5" hidden="1" thickTop="1" thickBot="1" x14ac:dyDescent="0.3">
      <c r="A74" s="431" t="s">
        <v>408</v>
      </c>
      <c r="B74" s="453">
        <v>0.11514011079368489</v>
      </c>
      <c r="C74" s="448">
        <f t="shared" ref="C74:E74" si="16">$B$74*C69/10^6</f>
        <v>1.4277373738416926E-5</v>
      </c>
      <c r="D74" s="453">
        <v>0.11514011079368489</v>
      </c>
      <c r="E74" s="448">
        <f t="shared" si="16"/>
        <v>6.2193073889278831E-6</v>
      </c>
      <c r="F74" s="419">
        <f>D74/$O$17</f>
        <v>0.41462049259519224</v>
      </c>
      <c r="G74" s="448">
        <f>F74*G69/10^6</f>
        <v>6.2193073889278831E-6</v>
      </c>
      <c r="H74" s="66"/>
      <c r="I74" s="66"/>
      <c r="J74" s="66"/>
      <c r="K74" s="66"/>
      <c r="L74" s="66"/>
      <c r="M74" s="66"/>
      <c r="N74" s="66"/>
      <c r="O74" s="66"/>
      <c r="P74" s="66"/>
      <c r="Q74" s="66"/>
      <c r="R74" s="66"/>
    </row>
    <row r="75" spans="1:18" ht="15.75" hidden="1" thickTop="1" x14ac:dyDescent="0.25">
      <c r="A75" s="441" t="s">
        <v>398</v>
      </c>
      <c r="B75" s="441"/>
      <c r="C75" s="442">
        <f t="shared" ref="C75:E75" si="17">C71+C73*25+C74*298</f>
        <v>4.9427665628681595E-3</v>
      </c>
      <c r="D75" s="441"/>
      <c r="E75" s="442">
        <f t="shared" si="17"/>
        <v>2.1530979835231332E-3</v>
      </c>
      <c r="F75" s="441"/>
      <c r="G75" s="442">
        <f t="shared" ref="G75" si="18">G71+G73*25+G74*298</f>
        <v>2.1530979835231332E-3</v>
      </c>
      <c r="H75" s="66"/>
      <c r="I75" s="66"/>
      <c r="J75" s="66"/>
      <c r="K75" s="66"/>
      <c r="L75" s="66"/>
      <c r="M75" s="66"/>
      <c r="N75" s="66"/>
      <c r="O75" s="66"/>
      <c r="P75" s="66"/>
      <c r="Q75" s="66"/>
      <c r="R75" s="66"/>
    </row>
    <row r="76" spans="1:18" hidden="1" x14ac:dyDescent="0.25">
      <c r="A76" s="66"/>
      <c r="B76" s="66"/>
      <c r="C76" s="66"/>
      <c r="D76" s="66"/>
      <c r="E76" s="66"/>
      <c r="F76" s="66"/>
      <c r="G76" s="66"/>
      <c r="H76" s="66"/>
      <c r="I76" s="66"/>
      <c r="J76" s="66"/>
      <c r="K76" s="66"/>
      <c r="L76" s="66"/>
      <c r="M76" s="66"/>
      <c r="N76" s="66"/>
      <c r="O76" s="66"/>
      <c r="P76" s="66"/>
      <c r="Q76" s="66"/>
      <c r="R76" s="66"/>
    </row>
    <row r="77" spans="1:18" hidden="1" x14ac:dyDescent="0.25">
      <c r="A77" s="543" t="s">
        <v>412</v>
      </c>
      <c r="B77" s="544" t="s">
        <v>413</v>
      </c>
      <c r="C77" s="530">
        <v>121169.5</v>
      </c>
      <c r="D77" s="531"/>
      <c r="E77" s="531">
        <f>L39*1000</f>
        <v>57000</v>
      </c>
      <c r="F77" s="531"/>
      <c r="G77" s="531">
        <f>L39*1000</f>
        <v>57000</v>
      </c>
      <c r="H77" s="66"/>
      <c r="I77" s="66"/>
      <c r="J77" s="66"/>
      <c r="K77" s="66"/>
      <c r="L77" s="66"/>
      <c r="M77" s="66"/>
      <c r="N77" s="66"/>
      <c r="O77" s="66"/>
      <c r="P77" s="66"/>
      <c r="Q77" s="66"/>
      <c r="R77" s="66"/>
    </row>
    <row r="78" spans="1:18" hidden="1" x14ac:dyDescent="0.25">
      <c r="A78" s="543"/>
      <c r="B78" s="544" t="s">
        <v>387</v>
      </c>
      <c r="C78" s="530">
        <v>1198.3663549999999</v>
      </c>
      <c r="D78" s="524" t="s">
        <v>387</v>
      </c>
      <c r="E78" s="524">
        <f>G78*$N$17/$O$17</f>
        <v>543.75225063017649</v>
      </c>
      <c r="F78" s="524" t="s">
        <v>421</v>
      </c>
      <c r="G78" s="66">
        <f>L38</f>
        <v>151</v>
      </c>
      <c r="H78" s="66"/>
      <c r="I78" s="66"/>
      <c r="J78" s="66"/>
      <c r="K78" s="66"/>
      <c r="L78" s="66"/>
      <c r="M78" s="66"/>
      <c r="N78" s="66"/>
      <c r="O78" s="66"/>
      <c r="P78" s="66"/>
      <c r="Q78" s="66"/>
      <c r="R78" s="66"/>
    </row>
    <row r="79" spans="1:18" ht="39" hidden="1" x14ac:dyDescent="0.25">
      <c r="A79" s="410"/>
      <c r="B79" s="411" t="s">
        <v>730</v>
      </c>
      <c r="C79" s="410" t="s">
        <v>389</v>
      </c>
      <c r="D79" s="411" t="s">
        <v>730</v>
      </c>
      <c r="E79" s="410" t="s">
        <v>389</v>
      </c>
      <c r="F79" s="411" t="s">
        <v>730</v>
      </c>
      <c r="G79" s="410" t="s">
        <v>389</v>
      </c>
      <c r="H79" s="66"/>
      <c r="I79" s="66"/>
      <c r="J79" s="66"/>
      <c r="K79" s="66"/>
      <c r="L79" s="66"/>
      <c r="M79" s="66"/>
      <c r="N79" s="66"/>
      <c r="O79" s="66"/>
      <c r="P79" s="66"/>
      <c r="Q79" s="66"/>
      <c r="R79" s="66"/>
    </row>
    <row r="80" spans="1:18" ht="15.75" hidden="1" thickBot="1" x14ac:dyDescent="0.3">
      <c r="A80" s="477" t="s">
        <v>404</v>
      </c>
      <c r="B80" s="478">
        <v>0.59199999999999997</v>
      </c>
      <c r="C80" s="479">
        <f>C77*$B$80/1000</f>
        <v>71.732343999999998</v>
      </c>
      <c r="D80" s="478">
        <v>0.59199999999999997</v>
      </c>
      <c r="E80" s="479">
        <f>E77*$B$80/1000</f>
        <v>33.744</v>
      </c>
      <c r="F80" s="419">
        <f>D80</f>
        <v>0.59199999999999997</v>
      </c>
      <c r="G80" s="442">
        <f>E80</f>
        <v>33.744</v>
      </c>
      <c r="H80" s="66"/>
      <c r="I80" s="66"/>
      <c r="J80" s="66"/>
      <c r="K80" s="66"/>
      <c r="L80" s="66"/>
      <c r="M80" s="66"/>
      <c r="N80" s="66"/>
      <c r="O80" s="66"/>
      <c r="P80" s="66"/>
      <c r="Q80" s="66"/>
      <c r="R80" s="66"/>
    </row>
    <row r="81" spans="1:18" ht="53.25" hidden="1" thickTop="1" thickBot="1" x14ac:dyDescent="0.3">
      <c r="A81" s="444"/>
      <c r="B81" s="445" t="s">
        <v>391</v>
      </c>
      <c r="C81" s="445" t="s">
        <v>392</v>
      </c>
      <c r="D81" s="445" t="s">
        <v>391</v>
      </c>
      <c r="E81" s="445" t="s">
        <v>392</v>
      </c>
      <c r="F81" s="445" t="s">
        <v>391</v>
      </c>
      <c r="G81" s="445" t="s">
        <v>392</v>
      </c>
      <c r="H81" s="66"/>
      <c r="I81" s="66"/>
      <c r="J81" s="66"/>
      <c r="K81" s="66"/>
      <c r="L81" s="66"/>
      <c r="M81" s="66"/>
      <c r="N81" s="66"/>
      <c r="O81" s="66"/>
      <c r="P81" s="66"/>
      <c r="Q81" s="66"/>
      <c r="R81" s="66"/>
    </row>
    <row r="82" spans="1:18" ht="16.5" hidden="1" thickTop="1" thickBot="1" x14ac:dyDescent="0.3">
      <c r="A82" s="477" t="s">
        <v>406</v>
      </c>
      <c r="B82" s="480">
        <v>3.89554312676841E-3</v>
      </c>
      <c r="C82" s="481">
        <f>C78*$B$82/1000000</f>
        <v>4.6682878175707613E-6</v>
      </c>
      <c r="D82" s="480">
        <v>3.89554312676841E-3</v>
      </c>
      <c r="E82" s="481">
        <f>E78*$B$82/1000000</f>
        <v>2.1182103426072379E-6</v>
      </c>
      <c r="F82" s="419">
        <f>D82/$O$17</f>
        <v>1.402788306362409E-2</v>
      </c>
      <c r="G82" s="448">
        <f>F82*G78/10^6</f>
        <v>2.1182103426072374E-6</v>
      </c>
      <c r="H82" s="66"/>
      <c r="I82" s="66"/>
      <c r="J82" s="66"/>
      <c r="K82" s="66"/>
      <c r="L82" s="66"/>
      <c r="M82" s="66"/>
      <c r="N82" s="66"/>
      <c r="O82" s="66"/>
      <c r="P82" s="66"/>
      <c r="Q82" s="66"/>
      <c r="R82" s="66"/>
    </row>
    <row r="83" spans="1:18" ht="16.5" hidden="1" thickTop="1" thickBot="1" x14ac:dyDescent="0.3">
      <c r="A83" s="482" t="s">
        <v>408</v>
      </c>
      <c r="B83" s="480">
        <v>0.17531769643961001</v>
      </c>
      <c r="C83" s="481">
        <f t="shared" ref="C83" si="19">C78*$B$83/1000000</f>
        <v>2.1009482884933191E-4</v>
      </c>
      <c r="D83" s="480">
        <v>0.17531769643961001</v>
      </c>
      <c r="E83" s="481">
        <f>E78*$B$83/1000000</f>
        <v>9.5329392014336026E-5</v>
      </c>
      <c r="F83" s="419">
        <f>D83/$O$17</f>
        <v>0.63132047691613258</v>
      </c>
      <c r="G83" s="448">
        <f>F83*G78/10^6</f>
        <v>9.5329392014336026E-5</v>
      </c>
      <c r="H83" s="66"/>
      <c r="I83" s="66"/>
      <c r="J83" s="66"/>
      <c r="K83" s="66"/>
      <c r="L83" s="66"/>
      <c r="M83" s="66"/>
      <c r="N83" s="66"/>
      <c r="O83" s="66"/>
      <c r="P83" s="66"/>
      <c r="Q83" s="66"/>
      <c r="R83" s="66"/>
    </row>
    <row r="84" spans="1:18" ht="15.75" hidden="1" thickTop="1" x14ac:dyDescent="0.25">
      <c r="A84" s="441" t="s">
        <v>398</v>
      </c>
      <c r="B84" s="441"/>
      <c r="C84" s="442">
        <f t="shared" ref="C84:E84" si="20">C80+C82*25+C83*298</f>
        <v>71.795068966192545</v>
      </c>
      <c r="D84" s="441"/>
      <c r="E84" s="442">
        <f t="shared" si="20"/>
        <v>33.772461114078837</v>
      </c>
      <c r="F84" s="441"/>
      <c r="G84" s="442">
        <f t="shared" ref="G84" si="21">G80+G82*25+G83*298</f>
        <v>33.772461114078837</v>
      </c>
      <c r="H84" s="66"/>
      <c r="I84" s="66"/>
      <c r="J84" s="66"/>
      <c r="K84" s="66"/>
      <c r="L84" s="66"/>
      <c r="M84" s="66"/>
      <c r="N84" s="66"/>
      <c r="O84" s="66"/>
      <c r="P84" s="66"/>
      <c r="Q84" s="66"/>
      <c r="R84" s="66"/>
    </row>
    <row r="85" spans="1:18" hidden="1" x14ac:dyDescent="0.25">
      <c r="A85" s="66"/>
      <c r="B85" s="66"/>
      <c r="C85" s="66"/>
      <c r="D85" s="66"/>
      <c r="E85" s="66"/>
      <c r="F85" s="66"/>
      <c r="G85" s="66"/>
      <c r="H85" s="66"/>
      <c r="I85" s="66"/>
      <c r="J85" s="66"/>
      <c r="K85" s="66"/>
      <c r="L85" s="66"/>
      <c r="M85" s="66"/>
      <c r="N85" s="66"/>
      <c r="O85" s="66"/>
      <c r="P85" s="66"/>
      <c r="Q85" s="66"/>
      <c r="R85" s="66"/>
    </row>
    <row r="86" spans="1:18" hidden="1" x14ac:dyDescent="0.25">
      <c r="A86" s="543" t="s">
        <v>414</v>
      </c>
      <c r="B86" s="545" t="s">
        <v>387</v>
      </c>
      <c r="C86" s="530">
        <v>12883.823145480665</v>
      </c>
      <c r="D86" s="524" t="s">
        <v>387</v>
      </c>
      <c r="E86" s="524">
        <f>G86*$N$17/$O$17</f>
        <v>2560.3168887288439</v>
      </c>
      <c r="F86" s="524" t="s">
        <v>421</v>
      </c>
      <c r="G86" s="66">
        <f>L42</f>
        <v>711</v>
      </c>
      <c r="H86" s="66"/>
      <c r="I86" s="66"/>
      <c r="J86" s="66"/>
      <c r="K86" s="66"/>
      <c r="L86" s="66"/>
      <c r="M86" s="66"/>
      <c r="N86" s="66"/>
      <c r="O86" s="66"/>
      <c r="P86" s="66"/>
      <c r="Q86" s="66"/>
      <c r="R86" s="66"/>
    </row>
    <row r="87" spans="1:18" ht="39" hidden="1" x14ac:dyDescent="0.25">
      <c r="A87" s="410"/>
      <c r="B87" s="411" t="s">
        <v>388</v>
      </c>
      <c r="C87" s="410" t="s">
        <v>389</v>
      </c>
      <c r="D87" s="411" t="s">
        <v>388</v>
      </c>
      <c r="E87" s="410" t="s">
        <v>389</v>
      </c>
      <c r="F87" s="411" t="s">
        <v>388</v>
      </c>
      <c r="G87" s="410" t="s">
        <v>389</v>
      </c>
      <c r="H87" s="66"/>
      <c r="I87" s="66"/>
      <c r="J87" s="66"/>
      <c r="K87" s="66"/>
      <c r="L87" s="66"/>
      <c r="M87" s="66"/>
      <c r="N87" s="66"/>
      <c r="O87" s="66"/>
      <c r="P87" s="66"/>
      <c r="Q87" s="66"/>
      <c r="R87" s="66"/>
    </row>
    <row r="88" spans="1:18" ht="15.75" hidden="1" thickBot="1" x14ac:dyDescent="0.3">
      <c r="A88" s="477" t="s">
        <v>404</v>
      </c>
      <c r="B88" s="477"/>
      <c r="C88" s="442">
        <v>1131.3529827768866</v>
      </c>
      <c r="D88" s="477"/>
      <c r="E88" s="479">
        <f>C88*E86/C86</f>
        <v>224.82628923181713</v>
      </c>
      <c r="F88" s="419"/>
      <c r="G88" s="442">
        <f>E88</f>
        <v>224.82628923181713</v>
      </c>
      <c r="H88" s="66"/>
      <c r="I88" s="66"/>
      <c r="J88" s="66"/>
      <c r="K88" s="66"/>
      <c r="L88" s="66"/>
      <c r="M88" s="66"/>
      <c r="N88" s="66"/>
      <c r="O88" s="66"/>
      <c r="P88" s="66"/>
      <c r="Q88" s="66"/>
      <c r="R88" s="66"/>
    </row>
    <row r="89" spans="1:18" ht="53.25" hidden="1" thickTop="1" thickBot="1" x14ac:dyDescent="0.3">
      <c r="A89" s="444"/>
      <c r="B89" s="445" t="s">
        <v>391</v>
      </c>
      <c r="C89" s="445" t="s">
        <v>392</v>
      </c>
      <c r="D89" s="445" t="s">
        <v>391</v>
      </c>
      <c r="E89" s="445" t="s">
        <v>392</v>
      </c>
      <c r="F89" s="445" t="s">
        <v>391</v>
      </c>
      <c r="G89" s="445" t="s">
        <v>392</v>
      </c>
      <c r="H89" s="66"/>
      <c r="I89" s="66"/>
      <c r="J89" s="66"/>
      <c r="K89" s="66"/>
      <c r="L89" s="66"/>
      <c r="M89" s="66"/>
      <c r="N89" s="66"/>
      <c r="O89" s="66"/>
      <c r="P89" s="66"/>
      <c r="Q89" s="66"/>
      <c r="R89" s="66"/>
    </row>
    <row r="90" spans="1:18" ht="16.5" hidden="1" thickTop="1" thickBot="1" x14ac:dyDescent="0.3">
      <c r="A90" s="477" t="s">
        <v>393</v>
      </c>
      <c r="B90" s="483">
        <v>1</v>
      </c>
      <c r="C90" s="448">
        <f t="shared" ref="C90:E90" si="22">C86*$B$90/1000000</f>
        <v>1.2883823145480665E-2</v>
      </c>
      <c r="D90" s="483">
        <v>1</v>
      </c>
      <c r="E90" s="448">
        <f t="shared" si="22"/>
        <v>2.560316888728844E-3</v>
      </c>
      <c r="F90" s="419">
        <f>D90/$O$17</f>
        <v>3.6010082823190492</v>
      </c>
      <c r="G90" s="448">
        <f>F90*G86/10^6</f>
        <v>2.560316888728844E-3</v>
      </c>
      <c r="H90" s="66"/>
      <c r="I90" s="66"/>
      <c r="J90" s="66"/>
      <c r="K90" s="66"/>
      <c r="L90" s="66"/>
      <c r="M90" s="66"/>
      <c r="N90" s="66"/>
      <c r="O90" s="66"/>
      <c r="P90" s="66"/>
      <c r="Q90" s="66"/>
      <c r="R90" s="66"/>
    </row>
    <row r="91" spans="1:18" ht="16.5" hidden="1" thickTop="1" thickBot="1" x14ac:dyDescent="0.3">
      <c r="A91" s="477" t="s">
        <v>394</v>
      </c>
      <c r="B91" s="484">
        <v>0.1</v>
      </c>
      <c r="C91" s="448">
        <f t="shared" ref="C91:E91" si="23">C86*$B$91/1000000</f>
        <v>1.2883823145480664E-3</v>
      </c>
      <c r="D91" s="484">
        <v>0.1</v>
      </c>
      <c r="E91" s="448">
        <f t="shared" si="23"/>
        <v>2.560316888728844E-4</v>
      </c>
      <c r="F91" s="419">
        <f>D91/$O$17</f>
        <v>0.36010082823190492</v>
      </c>
      <c r="G91" s="448">
        <f>F91*G86/10^6</f>
        <v>2.560316888728844E-4</v>
      </c>
      <c r="H91" s="66"/>
      <c r="I91" s="66"/>
      <c r="J91" s="66"/>
      <c r="K91" s="66"/>
      <c r="L91" s="66"/>
      <c r="M91" s="66"/>
      <c r="N91" s="66"/>
      <c r="O91" s="66"/>
      <c r="P91" s="66"/>
      <c r="Q91" s="66"/>
      <c r="R91" s="66"/>
    </row>
    <row r="92" spans="1:18" ht="15.75" hidden="1" thickTop="1" x14ac:dyDescent="0.25">
      <c r="A92" s="441" t="s">
        <v>398</v>
      </c>
      <c r="B92" s="441"/>
      <c r="C92" s="442">
        <f>C88+C90*25+C91*298</f>
        <v>1132.0590162852591</v>
      </c>
      <c r="D92" s="441"/>
      <c r="E92" s="442">
        <f>E88+E90*25+E91*298</f>
        <v>224.96659459731947</v>
      </c>
      <c r="F92" s="441"/>
      <c r="G92" s="442">
        <f t="shared" ref="G92" si="24">G88+G90*25+G91*298</f>
        <v>224.96659459731947</v>
      </c>
      <c r="H92" s="66"/>
      <c r="I92" s="66"/>
      <c r="J92" s="66"/>
      <c r="K92" s="66"/>
      <c r="L92" s="66"/>
      <c r="M92" s="66"/>
      <c r="N92" s="66"/>
      <c r="O92" s="66"/>
      <c r="P92" s="66"/>
      <c r="Q92" s="66"/>
      <c r="R92" s="66"/>
    </row>
    <row r="93" spans="1:18" hidden="1" x14ac:dyDescent="0.25">
      <c r="A93" s="477"/>
      <c r="B93" s="484"/>
      <c r="C93" s="448"/>
      <c r="D93" s="454"/>
      <c r="E93" s="454"/>
      <c r="F93" s="454"/>
      <c r="G93" s="66"/>
      <c r="H93" s="66"/>
      <c r="I93" s="66"/>
      <c r="J93" s="66"/>
      <c r="K93" s="66"/>
      <c r="L93" s="66"/>
      <c r="M93" s="66"/>
      <c r="N93" s="66"/>
      <c r="O93" s="66"/>
      <c r="P93" s="66"/>
      <c r="Q93" s="66"/>
      <c r="R93" s="66"/>
    </row>
    <row r="94" spans="1:18" hidden="1" x14ac:dyDescent="0.25">
      <c r="A94" s="543" t="s">
        <v>415</v>
      </c>
      <c r="B94" s="545" t="s">
        <v>387</v>
      </c>
      <c r="C94" s="530">
        <f>C103*$B$100</f>
        <v>2966.1627069834412</v>
      </c>
      <c r="D94" s="524" t="s">
        <v>387</v>
      </c>
      <c r="E94" s="524">
        <f>G94*$N$17/$O$17</f>
        <v>2639.539070939863</v>
      </c>
      <c r="F94" s="524" t="s">
        <v>421</v>
      </c>
      <c r="G94" s="485">
        <f>L46</f>
        <v>733</v>
      </c>
      <c r="H94" s="66"/>
      <c r="I94" s="66"/>
      <c r="J94" s="66"/>
      <c r="K94" s="66"/>
      <c r="L94" s="66"/>
      <c r="M94" s="66"/>
      <c r="N94" s="66"/>
      <c r="O94" s="66"/>
      <c r="P94" s="66"/>
      <c r="Q94" s="66"/>
      <c r="R94" s="66"/>
    </row>
    <row r="95" spans="1:18" hidden="1" x14ac:dyDescent="0.25">
      <c r="A95" s="543" t="s">
        <v>416</v>
      </c>
      <c r="B95" s="545" t="s">
        <v>387</v>
      </c>
      <c r="C95" s="530">
        <f>C104*$B$100</f>
        <v>428.36573074154069</v>
      </c>
      <c r="D95" s="524" t="s">
        <v>387</v>
      </c>
      <c r="E95" s="524">
        <f>G95*$N$17/$O$17</f>
        <v>1274.7569319409436</v>
      </c>
      <c r="F95" s="524" t="s">
        <v>421</v>
      </c>
      <c r="G95" s="485">
        <f>L48</f>
        <v>354</v>
      </c>
      <c r="H95" s="66"/>
      <c r="I95" s="66"/>
      <c r="J95" s="66"/>
      <c r="K95" s="66"/>
      <c r="L95" s="66"/>
      <c r="M95" s="66"/>
      <c r="N95" s="66"/>
      <c r="O95" s="66"/>
      <c r="P95" s="66"/>
      <c r="Q95" s="66"/>
      <c r="R95" s="66"/>
    </row>
    <row r="96" spans="1:18" hidden="1" x14ac:dyDescent="0.25">
      <c r="A96" s="543" t="s">
        <v>417</v>
      </c>
      <c r="B96" s="545" t="s">
        <v>387</v>
      </c>
      <c r="C96" s="530">
        <f>C107*$B$100</f>
        <v>97.192224622030238</v>
      </c>
      <c r="D96" s="524" t="s">
        <v>387</v>
      </c>
      <c r="E96" s="524">
        <f>G96*$N$17/$O$17</f>
        <v>82.823190493338132</v>
      </c>
      <c r="F96" s="524" t="s">
        <v>421</v>
      </c>
      <c r="G96" s="485">
        <f>L44</f>
        <v>23</v>
      </c>
      <c r="H96" s="66"/>
      <c r="I96" s="66"/>
      <c r="J96" s="66"/>
      <c r="K96" s="66"/>
      <c r="L96" s="66"/>
      <c r="M96" s="66"/>
      <c r="N96" s="66"/>
      <c r="O96" s="66"/>
      <c r="P96" s="66"/>
      <c r="Q96" s="66"/>
      <c r="R96" s="66"/>
    </row>
    <row r="97" spans="1:18" hidden="1" x14ac:dyDescent="0.25">
      <c r="A97" s="543" t="s">
        <v>715</v>
      </c>
      <c r="B97" s="545" t="s">
        <v>387</v>
      </c>
      <c r="C97" s="530"/>
      <c r="D97" s="524" t="s">
        <v>387</v>
      </c>
      <c r="E97" s="524">
        <f>G97*$N$17/$O$17</f>
        <v>72.020165646380988</v>
      </c>
      <c r="F97" s="524" t="s">
        <v>421</v>
      </c>
      <c r="G97" s="485">
        <f>L40</f>
        <v>20</v>
      </c>
      <c r="H97" s="66"/>
      <c r="I97" s="66"/>
      <c r="J97" s="66"/>
      <c r="K97" s="66"/>
      <c r="L97" s="66"/>
      <c r="M97" s="66"/>
      <c r="N97" s="66"/>
      <c r="O97" s="66"/>
      <c r="P97" s="66"/>
      <c r="Q97" s="66"/>
      <c r="R97" s="66"/>
    </row>
    <row r="98" spans="1:18" hidden="1" x14ac:dyDescent="0.25">
      <c r="A98" s="485"/>
      <c r="B98" s="485"/>
      <c r="C98" s="485">
        <f>SUM(C94:C97)/C115*100</f>
        <v>6.7734730409220578</v>
      </c>
      <c r="D98" s="485"/>
      <c r="E98" s="485"/>
      <c r="F98" s="485"/>
      <c r="G98" s="485"/>
      <c r="H98" s="66"/>
      <c r="I98" s="66"/>
      <c r="J98" s="66"/>
      <c r="K98" s="66"/>
      <c r="L98" s="66"/>
      <c r="M98" s="66"/>
      <c r="N98" s="66"/>
      <c r="O98" s="66"/>
      <c r="P98" s="66"/>
      <c r="Q98" s="66"/>
      <c r="R98" s="66"/>
    </row>
    <row r="99" spans="1:18" hidden="1" x14ac:dyDescent="0.25">
      <c r="A99" s="229" t="s">
        <v>418</v>
      </c>
      <c r="B99" s="486">
        <v>0.27779999999999999</v>
      </c>
      <c r="C99" s="66"/>
      <c r="D99" s="66"/>
      <c r="E99" s="66"/>
      <c r="F99" s="66"/>
      <c r="G99" s="66"/>
      <c r="H99" s="66"/>
      <c r="I99" s="66"/>
      <c r="J99" s="66"/>
      <c r="K99" s="66"/>
      <c r="L99" s="66"/>
      <c r="M99" s="66"/>
      <c r="N99" s="487"/>
      <c r="O99" s="66"/>
      <c r="P99" s="66"/>
      <c r="Q99" s="66"/>
      <c r="R99" s="66"/>
    </row>
    <row r="100" spans="1:18" hidden="1" x14ac:dyDescent="0.25">
      <c r="A100" s="229" t="s">
        <v>419</v>
      </c>
      <c r="B100" s="486">
        <f>1/B99</f>
        <v>3.599712023038157</v>
      </c>
      <c r="C100" s="66"/>
      <c r="D100" s="66"/>
      <c r="E100" s="66"/>
      <c r="F100" s="66"/>
      <c r="G100" s="66"/>
      <c r="H100" s="66"/>
      <c r="I100" s="66"/>
      <c r="J100" s="66"/>
      <c r="K100" s="66"/>
      <c r="L100" s="66"/>
      <c r="M100" s="66"/>
      <c r="N100" s="66"/>
      <c r="O100" s="66"/>
      <c r="P100" s="66"/>
      <c r="Q100" s="66"/>
      <c r="R100" s="66"/>
    </row>
    <row r="101" spans="1:18" hidden="1" x14ac:dyDescent="0.25">
      <c r="A101" s="66"/>
      <c r="B101" s="66"/>
      <c r="C101" s="66"/>
      <c r="D101" s="66"/>
      <c r="E101" s="66"/>
      <c r="F101" s="66"/>
      <c r="G101" s="66"/>
      <c r="H101" s="66"/>
      <c r="I101" s="66"/>
      <c r="J101" s="66"/>
      <c r="K101" s="66"/>
      <c r="L101" s="66"/>
      <c r="M101" s="66"/>
      <c r="N101" s="66"/>
      <c r="O101" s="66"/>
      <c r="P101" s="66"/>
      <c r="Q101" s="66"/>
      <c r="R101" s="66"/>
    </row>
    <row r="102" spans="1:18" hidden="1" x14ac:dyDescent="0.25">
      <c r="A102" s="488" t="s">
        <v>420</v>
      </c>
      <c r="B102" s="66"/>
      <c r="C102" s="229" t="s">
        <v>724</v>
      </c>
      <c r="D102" s="66"/>
      <c r="E102" s="66"/>
      <c r="F102" s="66"/>
      <c r="G102" s="229" t="s">
        <v>725</v>
      </c>
      <c r="H102" s="66"/>
      <c r="I102" s="66"/>
      <c r="J102" s="66"/>
      <c r="K102" s="66"/>
      <c r="L102" s="66"/>
      <c r="M102" s="66"/>
      <c r="N102" s="66"/>
      <c r="O102" s="66"/>
      <c r="P102" s="66"/>
      <c r="Q102" s="66"/>
      <c r="R102" s="66"/>
    </row>
    <row r="103" spans="1:18" hidden="1" x14ac:dyDescent="0.25">
      <c r="A103" s="545" t="s">
        <v>415</v>
      </c>
      <c r="B103" s="546" t="s">
        <v>421</v>
      </c>
      <c r="C103" s="457">
        <v>824</v>
      </c>
      <c r="D103" s="489"/>
      <c r="E103" s="489"/>
      <c r="F103" s="524" t="s">
        <v>421</v>
      </c>
      <c r="G103" s="490">
        <f>G94</f>
        <v>733</v>
      </c>
      <c r="H103" s="66"/>
      <c r="I103" s="66"/>
      <c r="J103" s="66"/>
      <c r="K103" s="66"/>
      <c r="L103" s="66"/>
      <c r="M103" s="66"/>
      <c r="N103" s="66"/>
      <c r="O103" s="66"/>
      <c r="P103" s="66"/>
      <c r="Q103" s="66"/>
      <c r="R103" s="66"/>
    </row>
    <row r="104" spans="1:18" hidden="1" x14ac:dyDescent="0.25">
      <c r="A104" s="545" t="s">
        <v>416</v>
      </c>
      <c r="B104" s="546" t="s">
        <v>421</v>
      </c>
      <c r="C104" s="457">
        <v>119</v>
      </c>
      <c r="D104" s="489"/>
      <c r="E104" s="489"/>
      <c r="F104" s="524" t="s">
        <v>421</v>
      </c>
      <c r="G104" s="490">
        <f>G95</f>
        <v>354</v>
      </c>
      <c r="H104" s="230"/>
      <c r="I104" s="66"/>
      <c r="J104" s="66"/>
      <c r="K104" s="66"/>
      <c r="L104" s="66"/>
      <c r="M104" s="66"/>
      <c r="N104" s="66"/>
      <c r="O104" s="66"/>
      <c r="P104" s="66"/>
      <c r="Q104" s="66"/>
      <c r="R104" s="66"/>
    </row>
    <row r="105" spans="1:18" hidden="1" x14ac:dyDescent="0.25">
      <c r="A105" s="545" t="s">
        <v>720</v>
      </c>
      <c r="B105" s="546" t="s">
        <v>421</v>
      </c>
      <c r="C105" s="491">
        <v>1226</v>
      </c>
      <c r="D105" s="485"/>
      <c r="E105" s="485"/>
      <c r="F105" s="524" t="s">
        <v>421</v>
      </c>
      <c r="G105" s="485">
        <f>G41</f>
        <v>1694</v>
      </c>
      <c r="H105" s="230"/>
      <c r="I105" s="66"/>
      <c r="J105" s="66"/>
      <c r="K105" s="66"/>
      <c r="L105" s="66"/>
      <c r="M105" s="66"/>
      <c r="N105" s="66"/>
      <c r="O105" s="66"/>
      <c r="P105" s="66"/>
      <c r="Q105" s="66"/>
      <c r="R105" s="66"/>
    </row>
    <row r="106" spans="1:18" hidden="1" x14ac:dyDescent="0.25">
      <c r="A106" s="545" t="s">
        <v>721</v>
      </c>
      <c r="B106" s="546" t="s">
        <v>421</v>
      </c>
      <c r="C106" s="491">
        <v>29</v>
      </c>
      <c r="D106" s="490"/>
      <c r="E106" s="490"/>
      <c r="F106" s="524" t="s">
        <v>421</v>
      </c>
      <c r="G106" s="490">
        <f>G69</f>
        <v>15</v>
      </c>
      <c r="H106" s="230"/>
      <c r="I106" s="66"/>
      <c r="J106" s="66"/>
      <c r="K106" s="66"/>
      <c r="L106" s="66"/>
      <c r="M106" s="66"/>
      <c r="N106" s="66"/>
      <c r="O106" s="66"/>
      <c r="P106" s="66"/>
      <c r="Q106" s="66"/>
      <c r="R106" s="66"/>
    </row>
    <row r="107" spans="1:18" hidden="1" x14ac:dyDescent="0.25">
      <c r="A107" s="545" t="s">
        <v>417</v>
      </c>
      <c r="B107" s="546" t="s">
        <v>421</v>
      </c>
      <c r="C107" s="457">
        <v>27</v>
      </c>
      <c r="D107" s="489"/>
      <c r="E107" s="489"/>
      <c r="F107" s="524" t="s">
        <v>421</v>
      </c>
      <c r="G107" s="490">
        <f>G96</f>
        <v>23</v>
      </c>
      <c r="H107" s="230"/>
      <c r="I107" s="66"/>
      <c r="J107" s="66"/>
      <c r="K107" s="66"/>
      <c r="L107" s="66"/>
      <c r="M107" s="66"/>
      <c r="N107" s="66"/>
      <c r="O107" s="66"/>
      <c r="P107" s="66"/>
      <c r="Q107" s="66"/>
      <c r="R107" s="66"/>
    </row>
    <row r="108" spans="1:18" hidden="1" x14ac:dyDescent="0.25">
      <c r="A108" s="543" t="s">
        <v>715</v>
      </c>
      <c r="B108" s="547"/>
      <c r="C108" s="66"/>
      <c r="D108" s="66"/>
      <c r="E108" s="66"/>
      <c r="F108" s="524" t="s">
        <v>421</v>
      </c>
      <c r="G108" s="485">
        <f>G97</f>
        <v>20</v>
      </c>
      <c r="H108" s="230"/>
      <c r="I108" s="66"/>
      <c r="J108" s="66"/>
      <c r="K108" s="66"/>
      <c r="L108" s="66"/>
      <c r="M108" s="66"/>
      <c r="N108" s="66"/>
      <c r="O108" s="66"/>
      <c r="P108" s="66"/>
      <c r="Q108" s="66"/>
      <c r="R108" s="66"/>
    </row>
    <row r="109" spans="1:18" hidden="1" x14ac:dyDescent="0.25">
      <c r="A109" s="548"/>
      <c r="B109" s="547" t="s">
        <v>588</v>
      </c>
      <c r="C109" s="66">
        <f>SUM(C103:C107)</f>
        <v>2225</v>
      </c>
      <c r="D109" s="66"/>
      <c r="E109" s="66"/>
      <c r="F109" s="524" t="s">
        <v>588</v>
      </c>
      <c r="G109" s="485">
        <f>SUM(G103:G108)</f>
        <v>2839</v>
      </c>
      <c r="H109" s="485">
        <v>2577.67</v>
      </c>
      <c r="I109" s="66"/>
      <c r="J109" s="66"/>
      <c r="K109" s="66"/>
      <c r="L109" s="66"/>
      <c r="M109" s="66"/>
      <c r="N109" s="66"/>
      <c r="O109" s="66"/>
      <c r="P109" s="66"/>
      <c r="Q109" s="66"/>
      <c r="R109" s="66"/>
    </row>
    <row r="110" spans="1:18" hidden="1" x14ac:dyDescent="0.25">
      <c r="A110" s="548"/>
      <c r="B110" s="547"/>
      <c r="C110" s="66"/>
      <c r="D110" s="66"/>
      <c r="E110" s="66"/>
      <c r="F110" s="524" t="s">
        <v>439</v>
      </c>
      <c r="G110" s="485">
        <f>G109/G115*100</f>
        <v>38.578611224351135</v>
      </c>
      <c r="H110" s="485">
        <f>H109/G115*100</f>
        <v>35.027449381709474</v>
      </c>
      <c r="I110" s="66"/>
      <c r="J110" s="66"/>
      <c r="K110" s="66"/>
      <c r="L110" s="66"/>
      <c r="M110" s="66"/>
      <c r="N110" s="66"/>
      <c r="O110" s="66"/>
      <c r="P110" s="66"/>
      <c r="Q110" s="66"/>
      <c r="R110" s="66"/>
    </row>
    <row r="111" spans="1:18" hidden="1" x14ac:dyDescent="0.25">
      <c r="A111" s="492" t="s">
        <v>722</v>
      </c>
      <c r="B111" s="230" t="s">
        <v>672</v>
      </c>
      <c r="C111" s="66"/>
      <c r="D111" s="66"/>
      <c r="E111" s="66" t="s">
        <v>673</v>
      </c>
      <c r="F111" s="66"/>
      <c r="G111" s="66"/>
      <c r="H111" s="66"/>
      <c r="I111" s="66"/>
      <c r="J111" s="66"/>
      <c r="K111" s="66"/>
      <c r="L111" s="66"/>
      <c r="M111" s="66"/>
      <c r="N111" s="66"/>
      <c r="O111" s="66"/>
      <c r="P111" s="66"/>
      <c r="Q111" s="66"/>
      <c r="R111" s="66"/>
    </row>
    <row r="112" spans="1:18" ht="15.75" hidden="1" x14ac:dyDescent="0.25">
      <c r="A112" s="493" t="s">
        <v>757</v>
      </c>
      <c r="B112" s="66"/>
      <c r="C112" s="66"/>
      <c r="D112" s="66"/>
      <c r="E112" s="66"/>
      <c r="F112" s="429"/>
      <c r="G112" s="66"/>
      <c r="H112" s="494"/>
      <c r="I112" s="66"/>
      <c r="J112" s="66"/>
      <c r="K112" s="66"/>
      <c r="L112" s="66"/>
      <c r="M112" s="66"/>
      <c r="N112" s="66"/>
      <c r="O112" s="66"/>
      <c r="P112" s="66"/>
      <c r="Q112" s="66"/>
      <c r="R112" s="66"/>
    </row>
    <row r="113" spans="1:18" ht="15.75" hidden="1" x14ac:dyDescent="0.25">
      <c r="A113" s="493" t="s">
        <v>723</v>
      </c>
      <c r="B113" s="66"/>
      <c r="C113" s="66"/>
      <c r="D113" s="66"/>
      <c r="E113" s="66"/>
      <c r="F113" s="429"/>
      <c r="G113" s="66"/>
      <c r="H113" s="494"/>
      <c r="I113" s="66"/>
      <c r="J113" s="66"/>
      <c r="K113" s="66"/>
      <c r="L113" s="66"/>
      <c r="M113" s="66"/>
      <c r="N113" s="66"/>
      <c r="O113" s="66"/>
      <c r="P113" s="66"/>
      <c r="Q113" s="66"/>
      <c r="R113" s="66"/>
    </row>
    <row r="114" spans="1:18" hidden="1" x14ac:dyDescent="0.25">
      <c r="A114" s="66"/>
      <c r="B114" s="66"/>
      <c r="C114" s="66"/>
      <c r="D114" s="66"/>
      <c r="E114" s="66"/>
      <c r="F114" s="66"/>
      <c r="G114" s="66"/>
      <c r="H114" s="495">
        <v>2020</v>
      </c>
      <c r="I114" s="496"/>
      <c r="J114" s="496"/>
      <c r="K114" s="497"/>
      <c r="L114" s="495">
        <v>2021</v>
      </c>
      <c r="M114" s="496"/>
      <c r="N114" s="496"/>
      <c r="O114" s="497"/>
      <c r="P114" s="66"/>
      <c r="Q114" s="66"/>
      <c r="R114" s="66"/>
    </row>
    <row r="115" spans="1:18" hidden="1" x14ac:dyDescent="0.25">
      <c r="A115" s="545" t="s">
        <v>422</v>
      </c>
      <c r="B115" s="546" t="s">
        <v>387</v>
      </c>
      <c r="C115" s="530">
        <f>C15+C23+C31+C41+C53+C61+C69+C78+C86+C94+C95+C96+C97</f>
        <v>51549.930755636276</v>
      </c>
      <c r="D115" s="549" t="s">
        <v>387</v>
      </c>
      <c r="E115" s="530">
        <f>E15+E23+E31+E41+E53+E61+E69+E78+E86+E94+E95+E96+E97</f>
        <v>26499.819949585883</v>
      </c>
      <c r="F115" s="549" t="s">
        <v>421</v>
      </c>
      <c r="G115" s="550">
        <f>G15+G23+G31+G41+G53+G61+G69+G78+G86+G94+G95+G96+G97</f>
        <v>7359</v>
      </c>
      <c r="H115" s="457"/>
      <c r="I115" s="498" t="s">
        <v>440</v>
      </c>
      <c r="J115" s="457" t="s">
        <v>441</v>
      </c>
      <c r="K115" s="457" t="s">
        <v>442</v>
      </c>
      <c r="L115" s="457"/>
      <c r="M115" s="498" t="s">
        <v>440</v>
      </c>
      <c r="N115" s="457" t="s">
        <v>441</v>
      </c>
      <c r="O115" s="457" t="s">
        <v>442</v>
      </c>
      <c r="P115" s="66"/>
      <c r="Q115" s="66"/>
      <c r="R115" s="66"/>
    </row>
    <row r="116" spans="1:18" hidden="1" x14ac:dyDescent="0.25">
      <c r="A116" s="545" t="s">
        <v>423</v>
      </c>
      <c r="B116" s="546" t="s">
        <v>424</v>
      </c>
      <c r="C116" s="499">
        <f>C17+C25+C33+C55+C63+C71+C80+C88</f>
        <v>3494.3973221480173</v>
      </c>
      <c r="D116" s="499"/>
      <c r="E116" s="499">
        <f>E17+E25+E33+E55+E63+E71+E80+E88</f>
        <v>1668.876775250681</v>
      </c>
      <c r="F116" s="499"/>
      <c r="G116" s="500">
        <f>G17+G25+G33+G55+G63+G71+G80+G88</f>
        <v>1668.876775250681</v>
      </c>
      <c r="H116" s="545" t="s">
        <v>423</v>
      </c>
      <c r="I116" s="501">
        <f>C116/$C$115</f>
        <v>6.7786654044456759E-2</v>
      </c>
      <c r="J116" s="502">
        <f>I116*1000</f>
        <v>67.786654044456753</v>
      </c>
      <c r="K116" s="491">
        <f>J116*1000</f>
        <v>67786.654044456751</v>
      </c>
      <c r="L116" s="545" t="s">
        <v>423</v>
      </c>
      <c r="M116" s="501">
        <f>E116/$E$115</f>
        <v>6.2976909972430245E-2</v>
      </c>
      <c r="N116" s="502">
        <f>M116*1000</f>
        <v>62.976909972430242</v>
      </c>
      <c r="O116" s="491">
        <f>N116*1000</f>
        <v>62976.909972430243</v>
      </c>
      <c r="P116" s="66"/>
      <c r="Q116" s="66"/>
      <c r="R116" s="66"/>
    </row>
    <row r="117" spans="1:18" hidden="1" x14ac:dyDescent="0.25">
      <c r="A117" s="545" t="s">
        <v>425</v>
      </c>
      <c r="B117" s="546" t="s">
        <v>424</v>
      </c>
      <c r="C117" s="442">
        <f>C19+C27+C35+C57+C65+C73+C82+C90+C48</f>
        <v>0.18190988547090417</v>
      </c>
      <c r="D117" s="442"/>
      <c r="E117" s="442">
        <f>E19+E27+E35+E57+E65+E73+E82+E90+E48</f>
        <v>9.3946799708114884E-2</v>
      </c>
      <c r="F117" s="442"/>
      <c r="G117" s="503">
        <f>G19+G27+G35+G57+G65+G73+G82+G90+G48</f>
        <v>9.394679970811487E-2</v>
      </c>
      <c r="H117" s="545" t="s">
        <v>425</v>
      </c>
      <c r="I117" s="504">
        <f>C117/$C$115</f>
        <v>3.5288095018636823E-6</v>
      </c>
      <c r="J117" s="501">
        <f t="shared" ref="J117:K118" si="25">I117*1000</f>
        <v>3.5288095018636821E-3</v>
      </c>
      <c r="K117" s="502">
        <f t="shared" si="25"/>
        <v>3.528809501863682</v>
      </c>
      <c r="L117" s="545" t="s">
        <v>425</v>
      </c>
      <c r="M117" s="504">
        <f>E117/$E$115</f>
        <v>3.5451863403918336E-6</v>
      </c>
      <c r="N117" s="501">
        <f t="shared" ref="N117:N118" si="26">M117*1000</f>
        <v>3.5451863403918337E-3</v>
      </c>
      <c r="O117" s="502">
        <f t="shared" ref="O117:O118" si="27">N117*1000</f>
        <v>3.5451863403918336</v>
      </c>
      <c r="P117" s="66"/>
      <c r="Q117" s="66"/>
      <c r="R117" s="66"/>
    </row>
    <row r="118" spans="1:18" hidden="1" x14ac:dyDescent="0.25">
      <c r="A118" s="545" t="s">
        <v>426</v>
      </c>
      <c r="B118" s="546" t="s">
        <v>424</v>
      </c>
      <c r="C118" s="442">
        <f>C20+C28+C36+C58+C66+C74+C83+C91+C50</f>
        <v>3.9629311655846995E-2</v>
      </c>
      <c r="D118" s="442"/>
      <c r="E118" s="442">
        <f>E20+E28+E36+E58+E66+E74+E83+E91+E50</f>
        <v>1.3099751100044387E-2</v>
      </c>
      <c r="F118" s="442"/>
      <c r="G118" s="503">
        <f>G20+G28+G36+G58+G66+G74+G83+G91+G50</f>
        <v>1.3099751100044386E-2</v>
      </c>
      <c r="H118" s="545" t="s">
        <v>426</v>
      </c>
      <c r="I118" s="504">
        <f>C118/$C$115</f>
        <v>7.6875586591382715E-7</v>
      </c>
      <c r="J118" s="501">
        <f t="shared" si="25"/>
        <v>7.6875586591382717E-4</v>
      </c>
      <c r="K118" s="502">
        <f t="shared" si="25"/>
        <v>0.76875586591382716</v>
      </c>
      <c r="L118" s="545" t="s">
        <v>426</v>
      </c>
      <c r="M118" s="504">
        <f>E118/$E$115</f>
        <v>4.9433358886836891E-7</v>
      </c>
      <c r="N118" s="501">
        <f t="shared" si="26"/>
        <v>4.943335888683689E-4</v>
      </c>
      <c r="O118" s="502">
        <f t="shared" si="27"/>
        <v>0.49433358886836892</v>
      </c>
      <c r="P118" s="66"/>
      <c r="Q118" s="66"/>
      <c r="R118" s="66"/>
    </row>
    <row r="119" spans="1:18" hidden="1" x14ac:dyDescent="0.25">
      <c r="A119" s="66"/>
      <c r="B119" s="66"/>
      <c r="C119" s="66"/>
      <c r="D119" s="66"/>
      <c r="E119" s="66"/>
      <c r="F119" s="66"/>
      <c r="G119" s="66"/>
      <c r="H119" s="66"/>
      <c r="I119" s="66"/>
      <c r="J119" s="66"/>
      <c r="K119" s="66"/>
      <c r="L119" s="66"/>
      <c r="M119" s="66"/>
      <c r="N119" s="66"/>
      <c r="O119" s="66"/>
      <c r="P119" s="66"/>
      <c r="Q119" s="66"/>
      <c r="R119" s="66"/>
    </row>
    <row r="120" spans="1:18" hidden="1" x14ac:dyDescent="0.25">
      <c r="A120" s="545" t="s">
        <v>427</v>
      </c>
      <c r="B120" s="546" t="s">
        <v>424</v>
      </c>
      <c r="C120" s="499">
        <f>C116+C117*25+C118*298</f>
        <v>3510.7546041582323</v>
      </c>
      <c r="D120" s="499"/>
      <c r="E120" s="499">
        <f t="shared" ref="E120:G120" si="28">E116+E117*25+E118*298</f>
        <v>1675.1291710711973</v>
      </c>
      <c r="F120" s="499"/>
      <c r="G120" s="499">
        <f t="shared" si="28"/>
        <v>1675.1291710711973</v>
      </c>
      <c r="H120" s="66"/>
      <c r="I120" s="66"/>
      <c r="J120" s="66"/>
      <c r="K120" s="66"/>
      <c r="L120" s="66"/>
      <c r="M120" s="66"/>
      <c r="N120" s="66"/>
      <c r="O120" s="66"/>
      <c r="P120" s="66"/>
      <c r="Q120" s="66"/>
      <c r="R120" s="66"/>
    </row>
    <row r="121" spans="1:18" hidden="1" x14ac:dyDescent="0.25">
      <c r="A121" s="66"/>
      <c r="B121" s="66"/>
      <c r="C121" s="66"/>
      <c r="D121" s="66"/>
      <c r="E121" s="66"/>
      <c r="F121" s="66"/>
      <c r="G121" s="66"/>
      <c r="H121" s="66"/>
      <c r="I121" s="66"/>
      <c r="J121" s="66"/>
      <c r="K121" s="66"/>
      <c r="L121" s="66"/>
      <c r="M121" s="66"/>
      <c r="N121" s="66"/>
      <c r="O121" s="66"/>
      <c r="P121" s="66"/>
      <c r="Q121" s="66"/>
      <c r="R121" s="66"/>
    </row>
    <row r="122" spans="1:18" hidden="1" x14ac:dyDescent="0.25">
      <c r="A122" s="551" t="s">
        <v>428</v>
      </c>
      <c r="B122" s="552"/>
      <c r="C122" s="499">
        <f>C21+C29+C37+C51+C59+C67+C75+C84+C92</f>
        <v>3510.7546041582332</v>
      </c>
      <c r="D122" s="499"/>
      <c r="E122" s="499">
        <f>E21+E29+E37+E51+E59+E67+E75+E84+E92</f>
        <v>1675.1291710711971</v>
      </c>
      <c r="F122" s="499"/>
      <c r="G122" s="499">
        <f>G21+G29+G37+G51+G59+G67+G75+G84+G92</f>
        <v>1675.1291710711971</v>
      </c>
      <c r="H122" s="66"/>
      <c r="I122" s="66"/>
      <c r="J122" s="66"/>
      <c r="K122" s="66"/>
      <c r="L122" s="66"/>
      <c r="M122" s="66"/>
      <c r="N122" s="66"/>
      <c r="O122" s="66"/>
      <c r="P122" s="66"/>
      <c r="Q122" s="66"/>
      <c r="R122" s="66"/>
    </row>
    <row r="123" spans="1:18" hidden="1" x14ac:dyDescent="0.25">
      <c r="A123" s="553"/>
      <c r="B123" s="554"/>
      <c r="C123" s="499">
        <f t="shared" ref="C123:G123" si="29">C122-C120</f>
        <v>0</v>
      </c>
      <c r="D123" s="499"/>
      <c r="E123" s="499">
        <f t="shared" si="29"/>
        <v>0</v>
      </c>
      <c r="F123" s="499"/>
      <c r="G123" s="499">
        <f t="shared" si="29"/>
        <v>0</v>
      </c>
      <c r="H123" s="66"/>
      <c r="I123" s="66"/>
      <c r="J123" s="66"/>
      <c r="K123" s="66"/>
      <c r="L123" s="66"/>
      <c r="M123" s="66"/>
      <c r="N123" s="66"/>
      <c r="O123" s="66"/>
      <c r="P123" s="66"/>
      <c r="Q123" s="66"/>
      <c r="R123" s="66"/>
    </row>
    <row r="124" spans="1:18" hidden="1" x14ac:dyDescent="0.25">
      <c r="A124" s="66"/>
      <c r="B124" s="66"/>
      <c r="C124" s="66"/>
      <c r="D124" s="66"/>
      <c r="E124" s="66"/>
      <c r="F124" s="66"/>
      <c r="G124" s="66"/>
      <c r="H124" s="66"/>
      <c r="I124" s="66"/>
      <c r="J124" s="66"/>
      <c r="K124" s="66"/>
      <c r="L124" s="66"/>
      <c r="M124" s="66"/>
      <c r="N124" s="66"/>
      <c r="O124" s="66"/>
      <c r="P124" s="66"/>
      <c r="Q124" s="66"/>
      <c r="R124" s="66"/>
    </row>
    <row r="125" spans="1:18" hidden="1" x14ac:dyDescent="0.25">
      <c r="A125" s="545" t="s">
        <v>429</v>
      </c>
      <c r="B125" s="546" t="s">
        <v>430</v>
      </c>
      <c r="C125" s="505">
        <f>C116/C115</f>
        <v>6.7786654044456759E-2</v>
      </c>
      <c r="D125" s="505"/>
      <c r="E125" s="505">
        <f t="shared" ref="E125:G125" si="30">E116/E115</f>
        <v>6.2976909972430245E-2</v>
      </c>
      <c r="F125" s="505"/>
      <c r="G125" s="506">
        <f t="shared" si="30"/>
        <v>0.22678037440558241</v>
      </c>
      <c r="H125" s="66"/>
      <c r="I125" s="66"/>
      <c r="J125" s="66"/>
      <c r="K125" s="66"/>
      <c r="L125" s="66"/>
      <c r="M125" s="66"/>
      <c r="N125" s="66"/>
      <c r="O125" s="66"/>
      <c r="P125" s="66"/>
      <c r="Q125" s="66"/>
      <c r="R125" s="66"/>
    </row>
    <row r="126" spans="1:18" hidden="1" x14ac:dyDescent="0.25">
      <c r="A126" s="545" t="s">
        <v>429</v>
      </c>
      <c r="B126" s="546" t="s">
        <v>431</v>
      </c>
      <c r="C126" s="505">
        <f>C120/C115</f>
        <v>6.8103963530045664E-2</v>
      </c>
      <c r="D126" s="505"/>
      <c r="E126" s="505">
        <f t="shared" ref="E126:G126" si="31">E120/E115</f>
        <v>6.3212851040422818E-2</v>
      </c>
      <c r="F126" s="505"/>
      <c r="G126" s="506">
        <f t="shared" si="31"/>
        <v>0.22763000014556289</v>
      </c>
      <c r="H126" s="66"/>
      <c r="I126" s="66"/>
      <c r="J126" s="66"/>
      <c r="K126" s="66"/>
      <c r="L126" s="66"/>
      <c r="M126" s="66"/>
      <c r="N126" s="66"/>
      <c r="O126" s="66"/>
      <c r="P126" s="66"/>
      <c r="Q126" s="66"/>
      <c r="R126" s="66"/>
    </row>
    <row r="127" spans="1:18" hidden="1" x14ac:dyDescent="0.25">
      <c r="A127" s="66"/>
      <c r="B127" s="66"/>
      <c r="C127" s="66"/>
      <c r="D127" s="66"/>
      <c r="E127" s="66"/>
      <c r="F127" s="66"/>
      <c r="G127" s="103"/>
      <c r="H127" s="66"/>
      <c r="I127" s="66"/>
      <c r="J127" s="66"/>
      <c r="K127" s="66"/>
      <c r="L127" s="66"/>
      <c r="M127" s="66"/>
      <c r="N127" s="66"/>
      <c r="O127" s="66"/>
      <c r="P127" s="66"/>
      <c r="Q127" s="66"/>
      <c r="R127" s="66"/>
    </row>
    <row r="128" spans="1:18" hidden="1" x14ac:dyDescent="0.25">
      <c r="A128" s="545" t="s">
        <v>429</v>
      </c>
      <c r="B128" s="546" t="s">
        <v>432</v>
      </c>
      <c r="C128" s="507">
        <f>C125*1000</f>
        <v>67.786654044456753</v>
      </c>
      <c r="D128" s="507"/>
      <c r="E128" s="507">
        <f t="shared" ref="E128:G128" si="32">E125*1000</f>
        <v>62.976909972430242</v>
      </c>
      <c r="F128" s="507"/>
      <c r="G128" s="508">
        <f t="shared" si="32"/>
        <v>226.78037440558242</v>
      </c>
      <c r="H128" s="66"/>
      <c r="I128" s="66"/>
      <c r="J128" s="66"/>
      <c r="K128" s="66"/>
      <c r="L128" s="66"/>
      <c r="M128" s="66"/>
      <c r="N128" s="509"/>
      <c r="O128" s="66"/>
      <c r="P128" s="66"/>
      <c r="Q128" s="66"/>
      <c r="R128" s="66"/>
    </row>
    <row r="129" spans="1:18" hidden="1" x14ac:dyDescent="0.25">
      <c r="A129" s="545" t="s">
        <v>429</v>
      </c>
      <c r="B129" s="546" t="s">
        <v>433</v>
      </c>
      <c r="C129" s="507">
        <f>C126*1000</f>
        <v>68.103963530045661</v>
      </c>
      <c r="D129" s="507"/>
      <c r="E129" s="507">
        <f t="shared" ref="E129:G129" si="33">E126*1000</f>
        <v>63.212851040422819</v>
      </c>
      <c r="F129" s="507"/>
      <c r="G129" s="508">
        <f t="shared" si="33"/>
        <v>227.63000014556289</v>
      </c>
      <c r="H129" s="66"/>
      <c r="I129" s="66"/>
      <c r="J129" s="66"/>
      <c r="K129" s="66"/>
      <c r="L129" s="66"/>
      <c r="M129" s="66"/>
      <c r="N129" s="509"/>
      <c r="O129" s="66"/>
      <c r="P129" s="66"/>
      <c r="Q129" s="66"/>
      <c r="R129" s="66"/>
    </row>
    <row r="130" spans="1:18" hidden="1" x14ac:dyDescent="0.25">
      <c r="A130" s="66"/>
      <c r="B130" s="66"/>
      <c r="C130" s="66"/>
      <c r="D130" s="66"/>
      <c r="E130" s="66"/>
      <c r="F130" s="66"/>
      <c r="G130" s="66"/>
      <c r="H130" s="66"/>
      <c r="I130" s="66"/>
      <c r="J130" s="66"/>
      <c r="K130" s="66"/>
      <c r="L130" s="66"/>
      <c r="M130" s="66"/>
      <c r="N130" s="66"/>
      <c r="O130" s="66"/>
      <c r="P130" s="66"/>
      <c r="Q130" s="66"/>
      <c r="R130" s="66"/>
    </row>
    <row r="131" spans="1:18" hidden="1" x14ac:dyDescent="0.25">
      <c r="A131" s="545" t="s">
        <v>434</v>
      </c>
      <c r="B131" s="546" t="s">
        <v>421</v>
      </c>
      <c r="C131" s="510">
        <v>5956.5</v>
      </c>
      <c r="D131" s="510"/>
      <c r="E131" s="510"/>
      <c r="F131" s="511"/>
      <c r="G131" s="512">
        <f>L18</f>
        <v>7359</v>
      </c>
      <c r="H131" s="230"/>
      <c r="I131" s="66"/>
      <c r="J131" s="66"/>
      <c r="K131" s="66"/>
      <c r="L131" s="66"/>
      <c r="M131" s="66"/>
      <c r="N131" s="66"/>
      <c r="O131" s="66"/>
      <c r="P131" s="66"/>
      <c r="Q131" s="66"/>
      <c r="R131" s="66"/>
    </row>
    <row r="132" spans="1:18" hidden="1" x14ac:dyDescent="0.25">
      <c r="A132" s="545" t="s">
        <v>434</v>
      </c>
      <c r="B132" s="546" t="s">
        <v>387</v>
      </c>
      <c r="C132" s="513">
        <f>C131*$B$100</f>
        <v>21441.684665226781</v>
      </c>
      <c r="D132" s="513"/>
      <c r="E132" s="513"/>
      <c r="F132" s="429"/>
      <c r="G132" s="513">
        <f>G131/O17</f>
        <v>26499.819949585883</v>
      </c>
      <c r="H132" s="66"/>
      <c r="I132" s="66"/>
      <c r="J132" s="66"/>
      <c r="K132" s="66"/>
      <c r="L132" s="66"/>
      <c r="M132" s="66"/>
      <c r="N132" s="66"/>
      <c r="O132" s="66"/>
      <c r="P132" s="66"/>
      <c r="Q132" s="66"/>
      <c r="R132" s="66"/>
    </row>
    <row r="133" spans="1:18" hidden="1" x14ac:dyDescent="0.25">
      <c r="A133" s="66"/>
      <c r="B133" s="66"/>
      <c r="C133" s="66"/>
      <c r="D133" s="66"/>
      <c r="E133" s="66"/>
      <c r="F133" s="66"/>
      <c r="G133" s="66"/>
      <c r="H133" s="545" t="s">
        <v>436</v>
      </c>
      <c r="I133" s="66"/>
      <c r="J133" s="66"/>
      <c r="K133" s="66"/>
      <c r="L133" s="66"/>
      <c r="M133" s="66"/>
      <c r="N133" s="66"/>
      <c r="O133" s="66"/>
      <c r="P133" s="66"/>
      <c r="Q133" s="66"/>
      <c r="R133" s="66"/>
    </row>
    <row r="134" spans="1:18" hidden="1" x14ac:dyDescent="0.25">
      <c r="A134" s="545" t="s">
        <v>429</v>
      </c>
      <c r="B134" s="546" t="s">
        <v>435</v>
      </c>
      <c r="C134" s="501">
        <f>C116/C131</f>
        <v>0.58665278639268315</v>
      </c>
      <c r="D134" s="501"/>
      <c r="E134" s="501"/>
      <c r="F134" s="501"/>
      <c r="G134" s="501">
        <f>G116/G131</f>
        <v>0.22678037440558241</v>
      </c>
      <c r="H134" s="546" t="s">
        <v>437</v>
      </c>
      <c r="I134" s="66" t="s">
        <v>767</v>
      </c>
      <c r="J134" s="66"/>
      <c r="K134" s="66"/>
      <c r="L134" s="66"/>
      <c r="M134" s="66"/>
      <c r="N134" s="66"/>
      <c r="O134" s="66"/>
      <c r="P134" s="66"/>
      <c r="Q134" s="66"/>
      <c r="R134" s="66"/>
    </row>
    <row r="135" spans="1:18" hidden="1" x14ac:dyDescent="0.25">
      <c r="A135" s="545" t="s">
        <v>429</v>
      </c>
      <c r="B135" s="546" t="s">
        <v>756</v>
      </c>
      <c r="C135" s="514">
        <f>C120/C131</f>
        <v>0.58939890945324136</v>
      </c>
      <c r="D135" s="514"/>
      <c r="E135" s="514"/>
      <c r="F135" s="514"/>
      <c r="G135" s="514">
        <f>G120/G131</f>
        <v>0.22763000014556289</v>
      </c>
      <c r="H135" s="515">
        <f>C135/(1-0.25)</f>
        <v>0.78586521260432185</v>
      </c>
      <c r="I135" s="404">
        <f>25/100</f>
        <v>0.25</v>
      </c>
      <c r="J135" s="229" t="s">
        <v>564</v>
      </c>
      <c r="K135" s="66"/>
      <c r="L135" s="230" t="s">
        <v>672</v>
      </c>
      <c r="M135" s="66"/>
      <c r="N135" s="66"/>
      <c r="O135" s="66"/>
      <c r="P135" s="66" t="s">
        <v>673</v>
      </c>
      <c r="Q135" s="66"/>
      <c r="R135" s="66"/>
    </row>
    <row r="136" spans="1:18" hidden="1" x14ac:dyDescent="0.25">
      <c r="A136" s="66"/>
      <c r="B136" s="66"/>
      <c r="C136" s="66"/>
      <c r="D136" s="66"/>
      <c r="E136" s="66"/>
      <c r="F136" s="66"/>
      <c r="G136" s="66"/>
      <c r="H136" s="515">
        <f>O56/1000</f>
        <v>0.63658000000000003</v>
      </c>
      <c r="I136" s="404">
        <f>L63/100</f>
        <v>0.29299999999999998</v>
      </c>
      <c r="J136" s="229" t="s">
        <v>736</v>
      </c>
      <c r="K136" s="66"/>
      <c r="L136" s="66" t="s">
        <v>734</v>
      </c>
      <c r="M136" s="66"/>
      <c r="N136" s="66"/>
      <c r="O136" s="66"/>
      <c r="P136" s="66"/>
      <c r="Q136" s="66"/>
      <c r="R136" s="66"/>
    </row>
    <row r="137" spans="1:18" hidden="1" x14ac:dyDescent="0.25">
      <c r="A137" s="545" t="s">
        <v>438</v>
      </c>
      <c r="B137" s="546" t="s">
        <v>439</v>
      </c>
      <c r="C137" s="516">
        <f>C132/C115</f>
        <v>0.41594012544589942</v>
      </c>
      <c r="D137" s="517"/>
      <c r="E137" s="517"/>
      <c r="F137" s="517"/>
      <c r="G137" s="66"/>
      <c r="H137" s="66" t="s">
        <v>732</v>
      </c>
      <c r="I137" s="66"/>
      <c r="J137" s="404" t="s">
        <v>714</v>
      </c>
      <c r="K137" s="66"/>
      <c r="L137" s="66"/>
      <c r="M137" s="66"/>
      <c r="N137" s="66"/>
      <c r="O137" s="66"/>
      <c r="P137" s="66"/>
      <c r="Q137" s="66"/>
      <c r="R137" s="66"/>
    </row>
    <row r="138" spans="1:18" hidden="1" x14ac:dyDescent="0.25">
      <c r="A138" s="66"/>
      <c r="B138" s="66"/>
      <c r="C138" s="66"/>
      <c r="D138" s="66"/>
      <c r="E138" s="66"/>
      <c r="F138" s="66"/>
      <c r="G138" s="66"/>
      <c r="H138" s="66"/>
      <c r="I138" s="66"/>
      <c r="J138" s="66"/>
      <c r="K138" s="66"/>
      <c r="L138" s="66"/>
      <c r="M138" s="66"/>
      <c r="N138" s="66"/>
      <c r="O138" s="66"/>
      <c r="P138" s="66"/>
      <c r="Q138" s="66"/>
      <c r="R138" s="66"/>
    </row>
    <row r="139" spans="1:18" hidden="1" x14ac:dyDescent="0.25">
      <c r="A139" s="66"/>
      <c r="B139" s="66"/>
      <c r="C139" s="66"/>
      <c r="D139" s="66"/>
      <c r="E139" s="66"/>
      <c r="F139" s="66"/>
      <c r="G139" s="66"/>
      <c r="H139" s="66"/>
      <c r="I139" s="66"/>
      <c r="J139" s="66"/>
      <c r="K139" s="66"/>
      <c r="L139" s="66"/>
      <c r="M139" s="66"/>
      <c r="N139" s="66"/>
      <c r="O139" s="66"/>
      <c r="P139" s="66"/>
      <c r="Q139" s="66"/>
      <c r="R139" s="66"/>
    </row>
    <row r="140" spans="1:18" hidden="1" x14ac:dyDescent="0.25">
      <c r="A140" s="230" t="s">
        <v>685</v>
      </c>
      <c r="B140" s="66"/>
      <c r="C140" s="66"/>
      <c r="D140" s="66"/>
      <c r="E140" s="66"/>
      <c r="F140" s="66"/>
      <c r="G140" s="66" t="s">
        <v>719</v>
      </c>
      <c r="H140" s="66"/>
      <c r="I140" s="66"/>
      <c r="J140" s="66"/>
      <c r="K140" s="66"/>
      <c r="L140" s="66"/>
      <c r="M140" s="66"/>
      <c r="N140" s="66"/>
      <c r="O140" s="66"/>
      <c r="P140" s="66"/>
      <c r="Q140" s="66"/>
      <c r="R140" s="66"/>
    </row>
    <row r="141" spans="1:18" x14ac:dyDescent="0.25">
      <c r="A141" s="66"/>
      <c r="B141" s="66"/>
      <c r="C141" s="66"/>
      <c r="D141" s="66"/>
      <c r="E141" s="66"/>
      <c r="F141" s="66"/>
      <c r="G141" s="66"/>
      <c r="H141" s="66"/>
      <c r="I141" s="66"/>
      <c r="J141" s="66"/>
      <c r="K141" s="66"/>
      <c r="L141" s="66"/>
      <c r="M141" s="66"/>
      <c r="N141" s="66"/>
      <c r="O141" s="66"/>
      <c r="P141" s="66"/>
      <c r="Q141" s="66"/>
      <c r="R141" s="66"/>
    </row>
    <row r="142" spans="1:18" x14ac:dyDescent="0.25">
      <c r="A142" s="66"/>
      <c r="B142" s="66"/>
      <c r="C142" s="66"/>
      <c r="D142" s="66"/>
      <c r="E142" s="66"/>
      <c r="F142" s="66"/>
      <c r="G142" s="66"/>
      <c r="H142" s="66"/>
      <c r="I142" s="66"/>
      <c r="J142" s="66"/>
      <c r="K142" s="66"/>
      <c r="L142" s="66"/>
      <c r="M142" s="66"/>
      <c r="N142" s="66"/>
      <c r="O142" s="66"/>
      <c r="P142" s="66"/>
      <c r="Q142" s="66"/>
      <c r="R142" s="66"/>
    </row>
    <row r="143" spans="1:18" hidden="1" x14ac:dyDescent="0.25">
      <c r="A143" s="518" t="s">
        <v>726</v>
      </c>
      <c r="B143" s="518"/>
      <c r="C143" s="518"/>
      <c r="D143" s="518"/>
      <c r="E143" s="66"/>
      <c r="F143" s="66"/>
      <c r="G143" s="66"/>
      <c r="H143" s="66"/>
      <c r="I143" s="66"/>
      <c r="J143" s="66"/>
      <c r="K143" s="66"/>
      <c r="L143" s="66"/>
      <c r="M143" s="66"/>
      <c r="N143" s="66"/>
      <c r="O143" s="66"/>
      <c r="P143" s="66"/>
      <c r="Q143" s="66"/>
      <c r="R143" s="66"/>
    </row>
    <row r="144" spans="1:18" hidden="1" x14ac:dyDescent="0.25">
      <c r="A144" s="518">
        <v>2021</v>
      </c>
      <c r="B144" s="518"/>
      <c r="C144" s="519" t="s">
        <v>716</v>
      </c>
      <c r="D144" s="519"/>
      <c r="E144" s="66"/>
      <c r="F144" s="66"/>
      <c r="G144" s="66"/>
      <c r="H144" s="66"/>
      <c r="I144" s="66"/>
      <c r="J144" s="66"/>
      <c r="K144" s="66"/>
      <c r="L144" s="66"/>
      <c r="M144" s="66"/>
      <c r="N144" s="66"/>
      <c r="O144" s="66"/>
      <c r="P144" s="66"/>
      <c r="Q144" s="66"/>
      <c r="R144" s="66"/>
    </row>
    <row r="145" spans="1:18" hidden="1" x14ac:dyDescent="0.25">
      <c r="A145" s="520">
        <v>845.52811693895103</v>
      </c>
      <c r="B145" s="518" t="s">
        <v>727</v>
      </c>
      <c r="C145" s="519">
        <v>1</v>
      </c>
      <c r="D145" s="519" t="s">
        <v>729</v>
      </c>
      <c r="E145" s="66"/>
      <c r="F145" s="66"/>
      <c r="G145" s="66"/>
      <c r="H145" s="66"/>
      <c r="I145" s="66"/>
      <c r="J145" s="66"/>
      <c r="K145" s="66"/>
      <c r="L145" s="66"/>
      <c r="M145" s="66"/>
      <c r="N145" s="66"/>
      <c r="O145" s="66"/>
      <c r="P145" s="66"/>
      <c r="Q145" s="66"/>
      <c r="R145" s="66"/>
    </row>
    <row r="146" spans="1:18" hidden="1" x14ac:dyDescent="0.25">
      <c r="A146" s="518">
        <f>A145*C146/C145</f>
        <v>9833.492000000002</v>
      </c>
      <c r="B146" s="518" t="s">
        <v>728</v>
      </c>
      <c r="C146" s="519">
        <v>11.63</v>
      </c>
      <c r="D146" s="519" t="s">
        <v>728</v>
      </c>
      <c r="E146" s="66"/>
      <c r="F146" s="66"/>
      <c r="G146" s="66"/>
      <c r="H146" s="66"/>
      <c r="I146" s="66"/>
      <c r="J146" s="66"/>
      <c r="K146" s="66"/>
      <c r="L146" s="66"/>
      <c r="M146" s="66"/>
      <c r="N146" s="66"/>
      <c r="O146" s="66"/>
      <c r="P146" s="66"/>
      <c r="Q146" s="66"/>
      <c r="R146" s="66"/>
    </row>
    <row r="147" spans="1:18" x14ac:dyDescent="0.25">
      <c r="A147" s="42"/>
      <c r="B147" s="42"/>
      <c r="C147" s="42"/>
      <c r="D147" s="42"/>
    </row>
  </sheetData>
  <sheetProtection sheet="1" objects="1" scenarios="1"/>
  <mergeCells count="24">
    <mergeCell ref="A122:A123"/>
    <mergeCell ref="B122:B123"/>
    <mergeCell ref="J16:K17"/>
    <mergeCell ref="J18:J19"/>
    <mergeCell ref="J20:J21"/>
    <mergeCell ref="J22:J23"/>
    <mergeCell ref="J24:J25"/>
    <mergeCell ref="J26:J27"/>
    <mergeCell ref="J28:J29"/>
    <mergeCell ref="J30:J31"/>
    <mergeCell ref="J32:J33"/>
    <mergeCell ref="J34:J35"/>
    <mergeCell ref="J36:J37"/>
    <mergeCell ref="J38:J39"/>
    <mergeCell ref="D6:E7"/>
    <mergeCell ref="J40:J41"/>
    <mergeCell ref="J42:J43"/>
    <mergeCell ref="H114:K114"/>
    <mergeCell ref="L114:O114"/>
    <mergeCell ref="J44:J45"/>
    <mergeCell ref="J46:J47"/>
    <mergeCell ref="J48:J49"/>
    <mergeCell ref="D14:G14"/>
    <mergeCell ref="N15:O15"/>
  </mergeCells>
  <conditionalFormatting sqref="C123:G123">
    <cfRule type="cellIs" dxfId="1" priority="1" operator="lessThan">
      <formula>0</formula>
    </cfRule>
    <cfRule type="cellIs" dxfId="0" priority="2" operator="greaterThan">
      <formula>0</formula>
    </cfRule>
  </conditionalFormatting>
  <hyperlinks>
    <hyperlink ref="I12" r:id="rId1" display="https://eu-central-1.protection.sophos.com/?d=stat.ee&amp;u=aHR0cHM6Ly9hbmRtZWQuc3RhdC5lZS9ldC9zdGF0L21hamFuZHVzX19lbmVyZ2VldGlrYV9fZW5lcmdpYS10YXJiaW1pbmUtamEtdG9vdG1pbmVfX2Fhc3Rhc3RhdGlzdGlrYS9LRTAzMw==&amp;i=NWViMDVkYzYyODNiMmExNjY4NjE2Zjgx&amp;t=NVlmaVhWUXgxRWdGeWVXSWo3NVMzSlFkREJlYWZxUGNHTk9LcVFpVTRmYz0=&amp;h=5eb2c95a18f84ee5b7cd65dbca0984ed" xr:uid="{FCBF57B6-C9FD-4787-A648-E55A3C194E02}"/>
    <hyperlink ref="I11" r:id="rId2" display="http://www.taastuvenergeetika.ee/wp-content/uploads/2021/11/ETEK_aastaraamat_2020_veebi.pdf" xr:uid="{DD03EF7B-0860-4C05-B681-2C0B361F8771}"/>
    <hyperlink ref="B111" r:id="rId3" display="http://www.taastuvenergeetika.ee/wp-content/uploads/2021/11/ETEK_aastaraamat_2020_veebi.pdf" xr:uid="{A9685228-B509-4777-9AE3-CA65C3DA1DEA}"/>
    <hyperlink ref="L135" r:id="rId4" display="http://www.taastuvenergeetika.ee/wp-content/uploads/2021/11/ETEK_aastaraamat_2020_veebi.pdf" xr:uid="{9BD7F86E-6E19-48A2-8FB7-EEF0FFC9C7C3}"/>
    <hyperlink ref="A140" r:id="rId5" xr:uid="{BE5DD751-2D1F-40B3-9535-95F1877FE596}"/>
    <hyperlink ref="G2" r:id="rId6" xr:uid="{6C65154B-D12E-4667-AE19-03BC35011E45}"/>
  </hyperlinks>
  <pageMargins left="0.7" right="0.7" top="0.75" bottom="0.75" header="0.3" footer="0.3"/>
  <pageSetup orientation="portrait"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FB81B39-8A0F-40E2-BD58-DAD08E086FD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Tulemused</vt:lpstr>
      <vt:lpstr>CO2 arvutus</vt:lpstr>
      <vt:lpstr>Katlamajad</vt:lpstr>
      <vt:lpstr>Heited suured kütteseamed EU</vt:lpstr>
      <vt:lpstr>Heited väiksed kütteseadmed EU</vt:lpstr>
      <vt:lpstr>Kütteväärtused CO2 CH4 N2O EU</vt:lpstr>
      <vt:lpstr>Kütteväärtused EE</vt:lpstr>
      <vt:lpstr>puidu arvutused</vt:lpstr>
      <vt:lpstr>Elekter 2025</vt:lpstr>
      <vt:lpstr>'Kütteväärtused CO2 CH4 N2O EU'!_ftn1</vt:lpstr>
      <vt:lpstr>'Kütteväärtused CO2 CH4 N2O EU'!_ftnref1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Eva-Ingrid Rõõm;kaie.kriiska@kik.ee</dc:creator>
  <cp:lastModifiedBy>Kaie Kriiska</cp:lastModifiedBy>
  <dcterms:created xsi:type="dcterms:W3CDTF">2021-08-27T14:02:48Z</dcterms:created>
  <dcterms:modified xsi:type="dcterms:W3CDTF">2026-08-19T09:45:22Z</dcterms:modified>
</cp:coreProperties>
</file>