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ik1-my.sharepoint.com/personal/kati_raudsaar_kik_ee/Documents/Desktop/"/>
    </mc:Choice>
  </mc:AlternateContent>
  <xr:revisionPtr revIDLastSave="0" documentId="8_{D42E5897-ACB4-4DCB-8713-DFA0033CD874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Toetuse arvutuskäik 1" sheetId="41" r:id="rId1"/>
    <sheet name="Toetuse arvutuskäik 2" sheetId="42" r:id="rId2"/>
    <sheet name="MA aruanne - detailne" sheetId="9" r:id="rId3"/>
    <sheet name="MA aruanne - koond" sheetId="40" r:id="rId4"/>
  </sheets>
  <definedNames>
    <definedName name="_xlnm.Print_Area" localSheetId="2">'MA aruanne - detailne'!$C$3:$K$93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42" l="1"/>
  <c r="F49" i="42"/>
  <c r="G6" i="42"/>
  <c r="I6" i="42"/>
  <c r="J6" i="42"/>
  <c r="G49" i="42"/>
  <c r="G7" i="42"/>
  <c r="I7" i="42"/>
  <c r="J7" i="42"/>
  <c r="H49" i="42"/>
  <c r="G8" i="42"/>
  <c r="I8" i="42"/>
  <c r="J8" i="42"/>
  <c r="I49" i="42"/>
  <c r="G9" i="42"/>
  <c r="I9" i="42"/>
  <c r="J9" i="42"/>
  <c r="J49" i="42"/>
  <c r="G10" i="42"/>
  <c r="I10" i="42"/>
  <c r="J10" i="42"/>
  <c r="K49" i="42"/>
  <c r="G11" i="42"/>
  <c r="I11" i="42"/>
  <c r="J11" i="42"/>
  <c r="L49" i="42"/>
  <c r="G12" i="42"/>
  <c r="I12" i="42"/>
  <c r="J12" i="42"/>
  <c r="M49" i="42"/>
  <c r="G13" i="42"/>
  <c r="I13" i="42"/>
  <c r="J13" i="42"/>
  <c r="N49" i="42"/>
  <c r="G14" i="42"/>
  <c r="I14" i="42"/>
  <c r="J14" i="42"/>
  <c r="O49" i="42"/>
  <c r="B36" i="42"/>
  <c r="H5" i="42"/>
  <c r="G17" i="42"/>
  <c r="H17" i="42"/>
  <c r="I17" i="42"/>
  <c r="F50" i="42"/>
  <c r="H6" i="42"/>
  <c r="G18" i="42"/>
  <c r="H18" i="42"/>
  <c r="I18" i="42"/>
  <c r="G50" i="42"/>
  <c r="H7" i="42"/>
  <c r="G19" i="42"/>
  <c r="H19" i="42"/>
  <c r="I19" i="42"/>
  <c r="H50" i="42"/>
  <c r="H8" i="42"/>
  <c r="G20" i="42"/>
  <c r="H20" i="42"/>
  <c r="I20" i="42"/>
  <c r="I50" i="42"/>
  <c r="H9" i="42"/>
  <c r="G21" i="42"/>
  <c r="H21" i="42"/>
  <c r="I21" i="42"/>
  <c r="J50" i="42"/>
  <c r="H10" i="42"/>
  <c r="G22" i="42"/>
  <c r="H22" i="42"/>
  <c r="I22" i="42"/>
  <c r="K50" i="42"/>
  <c r="H11" i="42"/>
  <c r="G23" i="42"/>
  <c r="H23" i="42"/>
  <c r="I23" i="42"/>
  <c r="L50" i="42"/>
  <c r="H12" i="42"/>
  <c r="G24" i="42"/>
  <c r="H24" i="42"/>
  <c r="I24" i="42"/>
  <c r="M50" i="42"/>
  <c r="H13" i="42"/>
  <c r="G25" i="42"/>
  <c r="H25" i="42"/>
  <c r="I25" i="42"/>
  <c r="N50" i="42"/>
  <c r="H14" i="42"/>
  <c r="G26" i="42"/>
  <c r="H26" i="42"/>
  <c r="I26" i="42"/>
  <c r="O50" i="42"/>
  <c r="B37" i="42"/>
  <c r="G51" i="42"/>
  <c r="H51" i="42"/>
  <c r="I51" i="42"/>
  <c r="J51" i="42"/>
  <c r="K51" i="42"/>
  <c r="N51" i="42"/>
  <c r="O51" i="42"/>
  <c r="B38" i="42"/>
  <c r="G52" i="42"/>
  <c r="H52" i="42"/>
  <c r="I52" i="42"/>
  <c r="J52" i="42"/>
  <c r="K52" i="42"/>
  <c r="L52" i="42"/>
  <c r="M52" i="42"/>
  <c r="N52" i="42"/>
  <c r="B39" i="42"/>
  <c r="B40" i="42"/>
  <c r="D9" i="42"/>
  <c r="C47" i="42"/>
  <c r="D47" i="42"/>
  <c r="B35" i="42"/>
  <c r="B41" i="42"/>
  <c r="B43" i="42"/>
  <c r="C48" i="42"/>
  <c r="C53" i="42"/>
  <c r="D48" i="42"/>
  <c r="D53" i="42"/>
  <c r="E48" i="42"/>
  <c r="E53" i="42"/>
  <c r="F53" i="42"/>
  <c r="G53" i="42"/>
  <c r="H53" i="42"/>
  <c r="I53" i="42"/>
  <c r="J53" i="42"/>
  <c r="K53" i="42"/>
  <c r="L53" i="42"/>
  <c r="M53" i="42"/>
  <c r="N53" i="42"/>
  <c r="O53" i="42"/>
  <c r="B55" i="42"/>
  <c r="B54" i="42"/>
  <c r="G46" i="42"/>
  <c r="H46" i="42"/>
  <c r="I46" i="42"/>
  <c r="J46" i="42"/>
  <c r="K46" i="42"/>
  <c r="L46" i="42"/>
  <c r="M46" i="42"/>
  <c r="N46" i="42"/>
  <c r="O46" i="42"/>
  <c r="D46" i="42"/>
  <c r="E46" i="42"/>
  <c r="B44" i="42"/>
  <c r="D32" i="42"/>
  <c r="G31" i="42"/>
  <c r="D27" i="42"/>
  <c r="J26" i="42"/>
  <c r="D26" i="42"/>
  <c r="J25" i="42"/>
  <c r="J24" i="42"/>
  <c r="J23" i="42"/>
  <c r="J22" i="42"/>
  <c r="J21" i="42"/>
  <c r="J20" i="42"/>
  <c r="D20" i="42"/>
  <c r="J19" i="42"/>
  <c r="J18" i="42"/>
  <c r="J17" i="42"/>
  <c r="K14" i="42"/>
  <c r="K13" i="42"/>
  <c r="K12" i="42"/>
  <c r="K11" i="42"/>
  <c r="K10" i="42"/>
  <c r="K9" i="42"/>
  <c r="K8" i="42"/>
  <c r="K7" i="42"/>
  <c r="K6" i="42"/>
  <c r="K5" i="42"/>
  <c r="D9" i="41"/>
  <c r="C47" i="41"/>
  <c r="D47" i="41"/>
  <c r="B43" i="41"/>
  <c r="B44" i="41"/>
  <c r="D27" i="41"/>
  <c r="D20" i="41"/>
  <c r="G6" i="41"/>
  <c r="G7" i="41"/>
  <c r="G8" i="41"/>
  <c r="G9" i="41"/>
  <c r="G10" i="41"/>
  <c r="G11" i="41"/>
  <c r="G12" i="41"/>
  <c r="G13" i="41"/>
  <c r="G14" i="41"/>
  <c r="H14" i="41"/>
  <c r="G26" i="41"/>
  <c r="H26" i="41"/>
  <c r="I26" i="41"/>
  <c r="I6" i="41"/>
  <c r="I7" i="41"/>
  <c r="I8" i="41"/>
  <c r="I9" i="41"/>
  <c r="I10" i="41"/>
  <c r="I11" i="41"/>
  <c r="I12" i="41"/>
  <c r="I13" i="41"/>
  <c r="I14" i="41"/>
  <c r="J14" i="41"/>
  <c r="J26" i="41"/>
  <c r="H13" i="41"/>
  <c r="G25" i="41"/>
  <c r="H25" i="41"/>
  <c r="I25" i="41"/>
  <c r="J13" i="41"/>
  <c r="J25" i="41"/>
  <c r="H12" i="41"/>
  <c r="G24" i="41"/>
  <c r="H24" i="41"/>
  <c r="I24" i="41"/>
  <c r="J12" i="41"/>
  <c r="J24" i="41"/>
  <c r="H11" i="41"/>
  <c r="G23" i="41"/>
  <c r="H23" i="41"/>
  <c r="I23" i="41"/>
  <c r="J11" i="41"/>
  <c r="J23" i="41"/>
  <c r="H10" i="41"/>
  <c r="G22" i="41"/>
  <c r="H22" i="41"/>
  <c r="I22" i="41"/>
  <c r="J10" i="41"/>
  <c r="J22" i="41"/>
  <c r="H9" i="41"/>
  <c r="G21" i="41"/>
  <c r="H21" i="41"/>
  <c r="I21" i="41"/>
  <c r="J9" i="41"/>
  <c r="J21" i="41"/>
  <c r="H8" i="41"/>
  <c r="G20" i="41"/>
  <c r="H20" i="41"/>
  <c r="I20" i="41"/>
  <c r="J8" i="41"/>
  <c r="J20" i="41"/>
  <c r="H7" i="41"/>
  <c r="G19" i="41"/>
  <c r="H19" i="41"/>
  <c r="I19" i="41"/>
  <c r="J7" i="41"/>
  <c r="J19" i="41"/>
  <c r="H6" i="41"/>
  <c r="G18" i="41"/>
  <c r="H18" i="41"/>
  <c r="I18" i="41"/>
  <c r="J6" i="41"/>
  <c r="J18" i="41"/>
  <c r="H5" i="41"/>
  <c r="G17" i="41"/>
  <c r="H17" i="41"/>
  <c r="I17" i="41"/>
  <c r="J5" i="41"/>
  <c r="J17" i="41"/>
  <c r="K14" i="41"/>
  <c r="K13" i="41"/>
  <c r="K12" i="41"/>
  <c r="K11" i="41"/>
  <c r="K10" i="41"/>
  <c r="K9" i="41"/>
  <c r="K8" i="41"/>
  <c r="K7" i="41"/>
  <c r="K6" i="41"/>
  <c r="K5" i="41"/>
  <c r="C48" i="41"/>
  <c r="D48" i="41"/>
  <c r="E48" i="41"/>
  <c r="F49" i="41"/>
  <c r="F50" i="41"/>
  <c r="F53" i="41"/>
  <c r="C53" i="41"/>
  <c r="D53" i="41"/>
  <c r="E53" i="41"/>
  <c r="L49" i="41"/>
  <c r="L50" i="41"/>
  <c r="G52" i="41"/>
  <c r="H52" i="41"/>
  <c r="I52" i="41"/>
  <c r="J52" i="41"/>
  <c r="K52" i="41"/>
  <c r="L52" i="41"/>
  <c r="L53" i="41"/>
  <c r="O49" i="41"/>
  <c r="O50" i="41"/>
  <c r="N51" i="41"/>
  <c r="O51" i="41"/>
  <c r="O53" i="41"/>
  <c r="G49" i="41"/>
  <c r="G50" i="41"/>
  <c r="G51" i="41"/>
  <c r="G53" i="41"/>
  <c r="H49" i="41"/>
  <c r="H50" i="41"/>
  <c r="H51" i="41"/>
  <c r="H53" i="41"/>
  <c r="I49" i="41"/>
  <c r="I50" i="41"/>
  <c r="I51" i="41"/>
  <c r="I53" i="41"/>
  <c r="J49" i="41"/>
  <c r="J50" i="41"/>
  <c r="J51" i="41"/>
  <c r="J53" i="41"/>
  <c r="K49" i="41"/>
  <c r="K50" i="41"/>
  <c r="K51" i="41"/>
  <c r="K53" i="41"/>
  <c r="M49" i="41"/>
  <c r="M50" i="41"/>
  <c r="M52" i="41"/>
  <c r="M53" i="41"/>
  <c r="N49" i="41"/>
  <c r="N50" i="41"/>
  <c r="N52" i="41"/>
  <c r="N53" i="41"/>
  <c r="B55" i="41"/>
  <c r="B54" i="41"/>
  <c r="B35" i="41"/>
  <c r="B36" i="41"/>
  <c r="B38" i="41"/>
  <c r="B39" i="41"/>
  <c r="B37" i="41"/>
  <c r="B40" i="41"/>
  <c r="B41" i="41"/>
  <c r="D46" i="41"/>
  <c r="E46" i="41"/>
  <c r="D32" i="41"/>
  <c r="D26" i="41"/>
  <c r="G31" i="41"/>
  <c r="G46" i="41"/>
  <c r="H46" i="41"/>
  <c r="I46" i="41"/>
  <c r="J46" i="41"/>
  <c r="K46" i="41"/>
  <c r="L46" i="41"/>
  <c r="M46" i="41"/>
  <c r="N46" i="41"/>
  <c r="O46" i="41"/>
  <c r="I53" i="9"/>
  <c r="G53" i="9"/>
  <c r="H53" i="9"/>
  <c r="J53" i="9"/>
  <c r="K53" i="9"/>
  <c r="F78" i="9"/>
  <c r="F53" i="9"/>
  <c r="E53" i="9"/>
  <c r="D53" i="9"/>
  <c r="E3" i="9"/>
  <c r="K90" i="9"/>
  <c r="J90" i="9"/>
  <c r="I90" i="9"/>
  <c r="H90" i="9"/>
  <c r="G90" i="9"/>
  <c r="F90" i="9"/>
  <c r="E90" i="9"/>
  <c r="D90" i="9"/>
  <c r="K84" i="9"/>
  <c r="J84" i="9"/>
  <c r="I84" i="9"/>
  <c r="H84" i="9"/>
  <c r="G84" i="9"/>
  <c r="F84" i="9"/>
  <c r="E84" i="9"/>
  <c r="D84" i="9"/>
  <c r="K78" i="9"/>
  <c r="J78" i="9"/>
  <c r="I78" i="9"/>
  <c r="H78" i="9"/>
  <c r="G78" i="9"/>
  <c r="E78" i="9"/>
  <c r="D78" i="9"/>
  <c r="K73" i="9"/>
  <c r="J73" i="9"/>
  <c r="I73" i="9"/>
  <c r="H73" i="9"/>
  <c r="G73" i="9"/>
  <c r="F73" i="9"/>
  <c r="F72" i="9"/>
  <c r="E73" i="9"/>
  <c r="D73" i="9"/>
  <c r="K72" i="9"/>
  <c r="J72" i="9"/>
  <c r="I72" i="9"/>
  <c r="H72" i="9"/>
  <c r="G72" i="9"/>
  <c r="E72" i="9"/>
  <c r="D72" i="9"/>
  <c r="K65" i="9"/>
  <c r="J65" i="9"/>
  <c r="I65" i="9"/>
  <c r="H65" i="9"/>
  <c r="G65" i="9"/>
  <c r="F65" i="9"/>
  <c r="E65" i="9"/>
  <c r="D65" i="9"/>
  <c r="K40" i="9"/>
  <c r="K39" i="9"/>
  <c r="K61" i="9"/>
  <c r="J40" i="9"/>
  <c r="J39" i="9"/>
  <c r="J61" i="9"/>
  <c r="I40" i="9"/>
  <c r="I39" i="9"/>
  <c r="H40" i="9"/>
  <c r="H39" i="9"/>
  <c r="H61" i="9"/>
  <c r="G40" i="9"/>
  <c r="G39" i="9"/>
  <c r="F40" i="9"/>
  <c r="F39" i="9"/>
  <c r="E40" i="9"/>
  <c r="D40" i="9"/>
  <c r="D39" i="9"/>
  <c r="E39" i="9"/>
  <c r="D38" i="9"/>
  <c r="E38" i="9"/>
  <c r="E71" i="9"/>
  <c r="E83" i="9"/>
  <c r="F35" i="9"/>
  <c r="F34" i="9"/>
  <c r="F33" i="9"/>
  <c r="F32" i="9"/>
  <c r="F31" i="9"/>
  <c r="F30" i="9"/>
  <c r="F29" i="9"/>
  <c r="E28" i="9"/>
  <c r="D28" i="9"/>
  <c r="F27" i="9"/>
  <c r="F26" i="9"/>
  <c r="F25" i="9"/>
  <c r="F24" i="9"/>
  <c r="E23" i="9"/>
  <c r="D23" i="9"/>
  <c r="F22" i="9"/>
  <c r="F21" i="9"/>
  <c r="F20" i="9"/>
  <c r="E19" i="9"/>
  <c r="D19" i="9"/>
  <c r="F16" i="9"/>
  <c r="F15" i="9"/>
  <c r="F14" i="9"/>
  <c r="F13" i="9"/>
  <c r="F12" i="9"/>
  <c r="F11" i="9"/>
  <c r="E10" i="9"/>
  <c r="D10" i="9"/>
  <c r="F8" i="9"/>
  <c r="F7" i="9"/>
  <c r="F6" i="9"/>
  <c r="E5" i="9"/>
  <c r="D5" i="9"/>
  <c r="F1" i="9"/>
  <c r="F38" i="9"/>
  <c r="F71" i="9"/>
  <c r="F83" i="9"/>
  <c r="K66" i="9"/>
  <c r="K68" i="9"/>
  <c r="K94" i="9"/>
  <c r="J66" i="9"/>
  <c r="J68" i="9"/>
  <c r="J94" i="9"/>
  <c r="I61" i="9"/>
  <c r="I66" i="9"/>
  <c r="I68" i="9"/>
  <c r="I94" i="9"/>
  <c r="H66" i="9"/>
  <c r="H68" i="9"/>
  <c r="H94" i="9"/>
  <c r="G61" i="9"/>
  <c r="G66" i="9"/>
  <c r="G68" i="9"/>
  <c r="G94" i="9"/>
  <c r="F61" i="9"/>
  <c r="F66" i="9"/>
  <c r="F68" i="9"/>
  <c r="F94" i="9"/>
  <c r="E61" i="9"/>
  <c r="E66" i="9"/>
  <c r="E68" i="9"/>
  <c r="E69" i="9"/>
  <c r="D61" i="9"/>
  <c r="D66" i="9"/>
  <c r="D68" i="9"/>
  <c r="D69" i="9"/>
  <c r="F28" i="9"/>
  <c r="F23" i="9"/>
  <c r="D18" i="9"/>
  <c r="D17" i="9"/>
  <c r="E18" i="9"/>
  <c r="F19" i="9"/>
  <c r="E4" i="9"/>
  <c r="F10" i="9"/>
  <c r="D4" i="9"/>
  <c r="F5" i="9"/>
  <c r="G1" i="9"/>
  <c r="D71" i="9"/>
  <c r="D83" i="9"/>
  <c r="E17" i="9"/>
  <c r="F95" i="9"/>
  <c r="G95" i="9"/>
  <c r="H95" i="9"/>
  <c r="I95" i="9"/>
  <c r="J95" i="9"/>
  <c r="K95" i="9"/>
  <c r="F17" i="9"/>
  <c r="D36" i="9"/>
  <c r="F18" i="9"/>
  <c r="F4" i="9"/>
  <c r="E36" i="9"/>
  <c r="G38" i="9"/>
  <c r="G71" i="9"/>
  <c r="G83" i="9"/>
  <c r="H1" i="9"/>
  <c r="F36" i="9"/>
  <c r="H38" i="9"/>
  <c r="H71" i="9"/>
  <c r="H83" i="9"/>
  <c r="I1" i="9"/>
  <c r="I38" i="9"/>
  <c r="I71" i="9"/>
  <c r="I83" i="9"/>
  <c r="J1" i="9"/>
  <c r="K1" i="9"/>
  <c r="K38" i="9"/>
  <c r="K71" i="9"/>
  <c r="K83" i="9"/>
  <c r="J38" i="9"/>
  <c r="J71" i="9"/>
  <c r="J83" i="9"/>
  <c r="K23" i="40"/>
  <c r="J23" i="40"/>
  <c r="I23" i="40"/>
  <c r="H23" i="40"/>
  <c r="G23" i="40"/>
  <c r="F23" i="40"/>
  <c r="E23" i="40"/>
  <c r="D23" i="40"/>
  <c r="E26" i="40"/>
  <c r="F26" i="40"/>
  <c r="G26" i="40"/>
  <c r="H26" i="40"/>
  <c r="I26" i="40"/>
  <c r="J26" i="40"/>
  <c r="K26" i="40"/>
  <c r="K24" i="40"/>
  <c r="J24" i="40"/>
  <c r="I24" i="40"/>
  <c r="H24" i="40"/>
  <c r="G24" i="40"/>
  <c r="F24" i="40"/>
  <c r="E24" i="40"/>
  <c r="E13" i="40"/>
  <c r="E14" i="40"/>
  <c r="E15" i="40"/>
  <c r="E38" i="40"/>
  <c r="D24" i="40"/>
  <c r="D26" i="40"/>
  <c r="D2" i="40"/>
  <c r="D28" i="40"/>
  <c r="D14" i="40"/>
  <c r="F14" i="40"/>
  <c r="G14" i="40"/>
  <c r="H14" i="40"/>
  <c r="I14" i="40"/>
  <c r="J14" i="40"/>
  <c r="K14" i="40"/>
  <c r="D5" i="40"/>
  <c r="E8" i="40"/>
  <c r="D9" i="40"/>
  <c r="E9" i="40"/>
  <c r="D10" i="40"/>
  <c r="E10" i="40"/>
  <c r="D12" i="40"/>
  <c r="D16" i="40"/>
  <c r="D21" i="40"/>
  <c r="F13" i="40"/>
  <c r="G13" i="40"/>
  <c r="H13" i="40"/>
  <c r="I13" i="40"/>
  <c r="J13" i="40"/>
  <c r="K13" i="40"/>
  <c r="E12" i="40"/>
  <c r="E16" i="40"/>
  <c r="E21" i="40"/>
  <c r="D3" i="40"/>
  <c r="E4" i="40"/>
  <c r="E34" i="40"/>
  <c r="D4" i="40"/>
  <c r="E7" i="40"/>
  <c r="D13" i="40"/>
  <c r="E5" i="40"/>
  <c r="D8" i="40"/>
  <c r="D7" i="40"/>
  <c r="E3" i="40"/>
  <c r="F12" i="40"/>
  <c r="F16" i="40"/>
  <c r="F21" i="40"/>
  <c r="E6" i="40"/>
  <c r="G12" i="40"/>
  <c r="G16" i="40"/>
  <c r="G21" i="40"/>
  <c r="H12" i="40"/>
  <c r="H16" i="40"/>
  <c r="H21" i="40"/>
  <c r="D6" i="40"/>
  <c r="I12" i="40"/>
  <c r="I16" i="40"/>
  <c r="I21" i="40"/>
  <c r="K12" i="40"/>
  <c r="K16" i="40"/>
  <c r="K21" i="40"/>
  <c r="J12" i="40"/>
  <c r="J16" i="40"/>
  <c r="J21" i="40"/>
  <c r="J15" i="40"/>
  <c r="J39" i="40"/>
  <c r="J18" i="40"/>
  <c r="K18" i="40"/>
  <c r="G22" i="40"/>
  <c r="H18" i="40"/>
  <c r="G18" i="40"/>
  <c r="G15" i="40"/>
  <c r="G41" i="40"/>
  <c r="D15" i="40"/>
  <c r="D38" i="40"/>
  <c r="F18" i="40"/>
  <c r="J22" i="40"/>
  <c r="D39" i="40"/>
  <c r="D22" i="40"/>
  <c r="D25" i="40"/>
  <c r="D32" i="40"/>
  <c r="I22" i="40"/>
  <c r="D41" i="40"/>
  <c r="G17" i="40"/>
  <c r="E32" i="40"/>
  <c r="E22" i="40"/>
  <c r="E25" i="40"/>
  <c r="E30" i="40"/>
  <c r="E39" i="40"/>
  <c r="D36" i="40"/>
  <c r="J17" i="40"/>
  <c r="D30" i="40"/>
  <c r="I15" i="40"/>
  <c r="H17" i="40"/>
  <c r="E36" i="40"/>
  <c r="F17" i="40"/>
  <c r="H15" i="40"/>
  <c r="H41" i="40"/>
  <c r="H22" i="40"/>
  <c r="K22" i="40"/>
  <c r="D34" i="40"/>
  <c r="E2" i="40"/>
  <c r="E28" i="40"/>
  <c r="F22" i="40"/>
  <c r="E17" i="40"/>
  <c r="I18" i="40"/>
  <c r="F15" i="40"/>
  <c r="F41" i="40"/>
  <c r="K15" i="40"/>
  <c r="K41" i="40"/>
  <c r="K17" i="40"/>
  <c r="I17" i="40"/>
  <c r="E18" i="40"/>
  <c r="K25" i="40"/>
  <c r="J19" i="40"/>
  <c r="J25" i="40"/>
  <c r="J38" i="40"/>
  <c r="K38" i="40"/>
  <c r="J41" i="40"/>
  <c r="G38" i="40"/>
  <c r="I25" i="40"/>
  <c r="I38" i="40"/>
  <c r="I41" i="40"/>
  <c r="H25" i="40"/>
  <c r="H39" i="40"/>
  <c r="G25" i="40"/>
  <c r="H38" i="40"/>
  <c r="G39" i="40"/>
  <c r="F38" i="40"/>
  <c r="F25" i="40"/>
  <c r="I39" i="40"/>
  <c r="F19" i="40"/>
  <c r="E41" i="40"/>
  <c r="E19" i="40"/>
  <c r="I19" i="40"/>
  <c r="H19" i="40"/>
  <c r="G19" i="40"/>
  <c r="F39" i="40"/>
  <c r="K39" i="40"/>
  <c r="K19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Raul Rannaste</author>
    <author>Siim Meeliste</author>
  </authors>
  <commentList>
    <comment ref="D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Kollasega alad täita taotlejal</t>
        </r>
      </text>
    </comment>
    <comment ref="D13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 xml:space="preserve">
Kuna arvutuskäik on koostatud püsihindades, siis inflatsioon arvesse ei lähe ja diskontomäär on reaalväärtuses.</t>
        </r>
      </text>
    </comment>
    <comment ref="D16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So prognoos, pole garanteeritud sisseostuhind.</t>
        </r>
      </text>
    </comment>
    <comment ref="D22" authorId="1" shapeId="0" xr:uid="{00000000-0006-0000-0000-000004000000}">
      <text>
        <r>
          <rPr>
            <sz val="9"/>
            <color indexed="81"/>
            <rFont val="Segoe UI"/>
            <family val="2"/>
            <charset val="186"/>
          </rPr>
          <t xml:space="preserve">Lahtrit võib muuta </t>
        </r>
        <r>
          <rPr>
            <sz val="9"/>
            <color indexed="81"/>
            <rFont val="Segoe UI"/>
            <family val="2"/>
            <charset val="186"/>
          </rPr>
          <t>eeldusel et kulud lahti kirjutatakse.</t>
        </r>
      </text>
    </comment>
    <comment ref="D23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Püsikulu suurus vaja põhjendada.</t>
        </r>
      </text>
    </comment>
    <comment ref="B35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Inv-kulu jaotatud kuni 36kuu peale, seetõttu on summad diskonteeritud.</t>
        </r>
      </text>
    </comment>
    <comment ref="C45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Lühema kui 3a inv-perioodi puhul kustutada ebavajalike aastate veerud vahelt ära.</t>
        </r>
      </text>
    </comment>
    <comment ref="C47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 xml:space="preserve">Arvesse võtta vaid AK inv summa
</t>
        </r>
      </text>
    </comment>
    <comment ref="A52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Jääkväärtus tekib siis kui kogu inv-maht ei amortiseeru arvestusperioodi jooksul, nt mahutid jms pikema kasutusaega põhivara. Vajadusel võib rakendada ka kasutusväärtuse põhimõtet.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Raul Rannaste</author>
    <author>Siim Meeliste</author>
  </authors>
  <commentList>
    <comment ref="D4" authorId="0" shapeId="0" xr:uid="{00000000-0006-0000-0100-000001000000}">
      <text>
        <r>
          <rPr>
            <sz val="9"/>
            <color indexed="81"/>
            <rFont val="Tahoma"/>
            <family val="2"/>
            <charset val="186"/>
          </rPr>
          <t>Kollasega alad täita taotlejal</t>
        </r>
      </text>
    </comment>
    <comment ref="D13" authorId="0" shapeId="0" xr:uid="{00000000-0006-0000-0100-000002000000}">
      <text>
        <r>
          <rPr>
            <sz val="9"/>
            <color indexed="81"/>
            <rFont val="Tahoma"/>
            <family val="2"/>
            <charset val="186"/>
          </rPr>
          <t xml:space="preserve">
Kuna arvutuskäik on koostatud püsihindades, siis inflatsioon arvesse ei lähe ja diskontomäär on reaalväärtuses.</t>
        </r>
      </text>
    </comment>
    <comment ref="D16" authorId="0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>So prognoos, pole garanteeritud sisseostuhind.</t>
        </r>
      </text>
    </comment>
    <comment ref="D22" authorId="1" shapeId="0" xr:uid="{00000000-0006-0000-0100-000004000000}">
      <text>
        <r>
          <rPr>
            <sz val="9"/>
            <color indexed="81"/>
            <rFont val="Segoe UI"/>
            <family val="2"/>
            <charset val="186"/>
          </rPr>
          <t xml:space="preserve">Lahtrit võib muuta </t>
        </r>
        <r>
          <rPr>
            <sz val="9"/>
            <color indexed="81"/>
            <rFont val="Segoe UI"/>
            <family val="2"/>
            <charset val="186"/>
          </rPr>
          <t>eeldusel et kulud lahti kirjutatakse.</t>
        </r>
      </text>
    </comment>
    <comment ref="D23" authorId="0" shapeId="0" xr:uid="{00000000-0006-0000-0100-000005000000}">
      <text>
        <r>
          <rPr>
            <sz val="9"/>
            <color indexed="81"/>
            <rFont val="Tahoma"/>
            <family val="2"/>
            <charset val="186"/>
          </rPr>
          <t>Püsikulu suurus vaja põhjendada.</t>
        </r>
      </text>
    </comment>
    <comment ref="B35" authorId="0" shapeId="0" xr:uid="{00000000-0006-0000-0100-000006000000}">
      <text>
        <r>
          <rPr>
            <sz val="9"/>
            <color indexed="81"/>
            <rFont val="Tahoma"/>
            <family val="2"/>
            <charset val="186"/>
          </rPr>
          <t>Inv-kulu jaotatud kuni 36kuu peale, seetõttu on summad diskonteeritud.</t>
        </r>
      </text>
    </comment>
    <comment ref="B43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186"/>
          </rPr>
          <t xml:space="preserve">MKM määrus "Biometaani transpordisektoris tarbimise toetamise tingimused" §9 (3): </t>
        </r>
        <r>
          <rPr>
            <sz val="9"/>
            <color indexed="81"/>
            <rFont val="Tahoma"/>
            <charset val="1"/>
          </rPr>
          <t xml:space="preserve">
Juhul kui projekti abikõlblikud kulud ... on enne puhastulu mahaarvamist</t>
        </r>
        <r>
          <rPr>
            <b/>
            <sz val="9"/>
            <color indexed="81"/>
            <rFont val="Tahoma"/>
            <family val="2"/>
            <charset val="186"/>
          </rPr>
          <t xml:space="preserve"> rohkem kui 1 000 000 eurot</t>
        </r>
        <r>
          <rPr>
            <sz val="9"/>
            <color indexed="81"/>
            <rFont val="Tahoma"/>
            <charset val="1"/>
          </rPr>
          <t xml:space="preserve"> ja </t>
        </r>
        <r>
          <rPr>
            <b/>
            <sz val="9"/>
            <color indexed="81"/>
            <rFont val="Tahoma"/>
            <family val="2"/>
            <charset val="186"/>
          </rPr>
          <t>tegemist tegemist pole väikese või keskmise suurusega ettevõtjaga</t>
        </r>
        <r>
          <rPr>
            <sz val="9"/>
            <color indexed="81"/>
            <rFont val="Tahoma"/>
            <charset val="1"/>
          </rPr>
          <t>, arvestatakse abikõlblikest kuludest maha puhastulu vastavalt ühendmääruse § 5 lõikele 2.</t>
        </r>
      </text>
    </comment>
    <comment ref="C45" authorId="0" shapeId="0" xr:uid="{00000000-0006-0000-0100-000008000000}">
      <text>
        <r>
          <rPr>
            <sz val="9"/>
            <color indexed="81"/>
            <rFont val="Tahoma"/>
            <family val="2"/>
            <charset val="186"/>
          </rPr>
          <t>Lühema kui 3a inv-perioodi puhul kustutada ebavajalike aastate veerud vahelt ära.</t>
        </r>
      </text>
    </comment>
    <comment ref="C47" authorId="0" shapeId="0" xr:uid="{00000000-0006-0000-0100-000009000000}">
      <text>
        <r>
          <rPr>
            <sz val="9"/>
            <color indexed="81"/>
            <rFont val="Tahoma"/>
            <family val="2"/>
            <charset val="186"/>
          </rPr>
          <t xml:space="preserve">Arvesse võtta vaid AK inv summa
</t>
        </r>
      </text>
    </comment>
    <comment ref="A52" authorId="0" shapeId="0" xr:uid="{00000000-0006-0000-0100-00000A000000}">
      <text>
        <r>
          <rPr>
            <sz val="9"/>
            <color indexed="81"/>
            <rFont val="Tahoma"/>
            <family val="2"/>
            <charset val="186"/>
          </rPr>
          <t>Jääkväärtus tekib siis kui kogu inv-maht ei amortiseeru arvestusperioodi jooksul, nt mahutid jms pikema kasutusaega põhivara. Vajadusel võib rakendada ka kasutusväärtuse põhimõtet.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Tauno Tanilas</author>
    <author>Eerika Purgel</author>
    <author>Maarika Kõrm</author>
    <author>mkoppel</author>
    <author>Kadri Loide</author>
  </authors>
  <commentList>
    <comment ref="C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Ettevõtte nimi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38" authorId="0" shapeId="0" xr:uid="{00000000-0006-0000-0200-000002000000}">
      <text>
        <r>
          <rPr>
            <sz val="9"/>
            <color indexed="81"/>
            <rFont val="Tahoma"/>
            <family val="2"/>
            <charset val="186"/>
          </rPr>
          <t xml:space="preserve">Kulud kajastada plussmärgiga. </t>
        </r>
      </text>
    </comment>
    <comment ref="C42" authorId="1" shapeId="0" xr:uid="{00000000-0006-0000-0200-000003000000}">
      <text>
        <r>
          <rPr>
            <sz val="9"/>
            <color indexed="81"/>
            <rFont val="Tahoma"/>
            <family val="2"/>
            <charset val="186"/>
          </rPr>
          <t>lisada põhitegevusega seotud tulud eraldi ridadele</t>
        </r>
      </text>
    </comment>
    <comment ref="C49" authorId="2" shapeId="0" xr:uid="{00000000-0006-0000-0200-000004000000}">
      <text>
        <r>
          <rPr>
            <sz val="9"/>
            <color indexed="81"/>
            <rFont val="Tahoma"/>
            <family val="2"/>
            <charset val="186"/>
          </rPr>
          <t>SF ei tohi siin näidata</t>
        </r>
      </text>
    </comment>
    <comment ref="C51" authorId="1" shapeId="0" xr:uid="{00000000-0006-0000-0200-000005000000}">
      <text>
        <r>
          <rPr>
            <sz val="9"/>
            <color indexed="81"/>
            <rFont val="Tahoma"/>
            <family val="2"/>
            <charset val="186"/>
          </rPr>
          <t>siia kirjutada nii saadud toetused + käesoleva taotlusega soovitud ÜF toetuse summa</t>
        </r>
      </text>
    </comment>
    <comment ref="C52" authorId="1" shapeId="0" xr:uid="{00000000-0006-0000-0200-000006000000}">
      <text>
        <r>
          <rPr>
            <sz val="9"/>
            <color indexed="81"/>
            <rFont val="Tahoma"/>
            <family val="2"/>
            <charset val="186"/>
          </rPr>
          <t>siia kirjutada nii saadud toetused + käesoleva taotlusega soovitud ÜF toetuse summa</t>
        </r>
      </text>
    </comment>
    <comment ref="C71" authorId="1" shapeId="0" xr:uid="{00000000-0006-0000-0200-000007000000}">
      <text>
        <r>
          <rPr>
            <sz val="9"/>
            <color indexed="81"/>
            <rFont val="Tahoma"/>
            <family val="2"/>
            <charset val="186"/>
          </rPr>
          <t>Info sisestatakse siia rahavoogude aruandest, kus kajastatakse raamatupidamiskohustuslase aruandeperioodi laekumisi ja väljamakseid rühmitatuna vastavalt nende eesmärgile äritegevuse, investeerimistegevuse ja finantseerimistegevuse rahavoogudeks.</t>
        </r>
      </text>
    </comment>
    <comment ref="C74" authorId="1" shapeId="0" xr:uid="{00000000-0006-0000-0200-000008000000}">
      <text>
        <r>
          <rPr>
            <sz val="9"/>
            <color indexed="81"/>
            <rFont val="Tahoma"/>
            <family val="2"/>
            <charset val="186"/>
          </rPr>
          <t xml:space="preserve">Projekti investeeringud peavad olema kajastatud põhivara soetuse real kogu taotluse ulatuses (ÜF toetus + omafinantseering) kokku. </t>
        </r>
      </text>
    </comment>
    <comment ref="C75" authorId="1" shapeId="0" xr:uid="{00000000-0006-0000-0200-000009000000}">
      <text>
        <r>
          <rPr>
            <sz val="9"/>
            <color indexed="81"/>
            <rFont val="Tahoma"/>
            <family val="2"/>
            <charset val="186"/>
          </rPr>
          <t xml:space="preserve">Projekti investeeringud peavad olema kajastatud tegevuskulude real kogu taotluse ulatuses (ÜF toetus + omafinantseering) kokku.  </t>
        </r>
      </text>
    </comment>
    <comment ref="F79" authorId="3" shapeId="0" xr:uid="{00000000-0006-0000-0200-00000A000000}">
      <text>
        <r>
          <rPr>
            <b/>
            <sz val="9"/>
            <color indexed="81"/>
            <rFont val="Tahoma"/>
            <family val="2"/>
            <charset val="186"/>
          </rPr>
          <t>mkoppel:</t>
        </r>
        <r>
          <rPr>
            <sz val="9"/>
            <color indexed="81"/>
            <rFont val="Tahoma"/>
            <family val="2"/>
            <charset val="186"/>
          </rPr>
          <t xml:space="preserve">
500 -liitumistasud</t>
        </r>
      </text>
    </comment>
    <comment ref="C83" authorId="1" shapeId="0" xr:uid="{00000000-0006-0000-0200-00000B000000}">
      <text>
        <r>
          <rPr>
            <sz val="9"/>
            <color indexed="81"/>
            <rFont val="Tahoma"/>
            <family val="2"/>
            <charset val="186"/>
          </rPr>
          <t>Info sisestatakse siia rahavoogude aruandest, kus kajastatakse raamatupidamiskohustuslase aruandeperioodi laekumisi ja väljamakseid rühmitatuna vastavalt nende eesmärgile äritegevuse, investeerimistegevuse ja finantseerimistegevuse rahavoogudeks.</t>
        </r>
      </text>
    </comment>
    <comment ref="C87" authorId="1" shapeId="0" xr:uid="{00000000-0006-0000-0200-00000C000000}">
      <text>
        <r>
          <rPr>
            <sz val="9"/>
            <color indexed="81"/>
            <rFont val="Tahoma"/>
            <family val="2"/>
            <charset val="186"/>
          </rPr>
          <t>Siia kirjutada kogu taotletavad toetused kokku (vähemalt peab olema siin real taotlemise aastal ÜF toetuse summa)</t>
        </r>
      </text>
    </comment>
    <comment ref="C90" authorId="4" shapeId="0" xr:uid="{00000000-0006-0000-0200-00000D000000}">
      <text>
        <r>
          <rPr>
            <sz val="9"/>
            <color indexed="81"/>
            <rFont val="Tahoma"/>
            <family val="2"/>
            <charset val="186"/>
          </rPr>
          <t>väljaläinud rahavood kajastada plussmärgiga</t>
        </r>
      </text>
    </comment>
    <comment ref="E94" authorId="4" shapeId="0" xr:uid="{00000000-0006-0000-0200-00000E000000}">
      <text>
        <r>
          <rPr>
            <sz val="9"/>
            <color indexed="81"/>
            <rFont val="Tahoma"/>
            <family val="2"/>
            <charset val="186"/>
          </rPr>
          <t>Sisestada rahaliste vahendite jääk seisuga 31.12.16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Tauno Tanilas</author>
  </authors>
  <commentList>
    <comment ref="C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>Benchmark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<sst xmlns="http://schemas.openxmlformats.org/spreadsheetml/2006/main" count="271" uniqueCount="188">
  <si>
    <t>Omakapital</t>
  </si>
  <si>
    <t>Käibevara</t>
  </si>
  <si>
    <t>Põhivara</t>
  </si>
  <si>
    <t>Lühiajaline kohustus</t>
  </si>
  <si>
    <t>Sihtfinantseerimine</t>
  </si>
  <si>
    <t>Aruandeperioodi tulem</t>
  </si>
  <si>
    <t>Bilansikontroll: peab = 0</t>
  </si>
  <si>
    <t>KasumiAA kontroll, peab = 0</t>
  </si>
  <si>
    <t>Käibevarad / lühiajalised kohustused</t>
  </si>
  <si>
    <t>EBITDA / (laenude ja kapitalirendi tagasimaksed + tasutud intressid)</t>
  </si>
  <si>
    <t>Tegevuskulud</t>
  </si>
  <si>
    <t>Tööjõukulud</t>
  </si>
  <si>
    <t>Pikaajaline kohustus</t>
  </si>
  <si>
    <t>Võlateenindus</t>
  </si>
  <si>
    <t>EBITDA (v.a. toetused)</t>
  </si>
  <si>
    <t>EBITDA marginaal</t>
  </si>
  <si>
    <t>Käibekapital</t>
  </si>
  <si>
    <t>Raha ja pangakontod</t>
  </si>
  <si>
    <t>BILANSS (EUR)</t>
  </si>
  <si>
    <t>Kinnisvarainvesteeringud</t>
  </si>
  <si>
    <t>Materiaalne põhivara</t>
  </si>
  <si>
    <t>Võlad ja ettemaksed</t>
  </si>
  <si>
    <t>Pikaajalised kohustused</t>
  </si>
  <si>
    <t>Lühiajalised kohustused</t>
  </si>
  <si>
    <t>Lühiajalised laenukohustused</t>
  </si>
  <si>
    <t>Pikaajalised laenukohustused</t>
  </si>
  <si>
    <t>Akumuleeritud tulem</t>
  </si>
  <si>
    <t>Kohustuslik reservkapital</t>
  </si>
  <si>
    <t>Kohustused</t>
  </si>
  <si>
    <t>Aktsia- või osakapital (nimiväärtuses)</t>
  </si>
  <si>
    <t>KASUMIARUANNE (EUR)</t>
  </si>
  <si>
    <t>Kõrge likviidsusega varad (käibevara-varud) / lühiajalised kohustused</t>
  </si>
  <si>
    <t>Käibevara - lühiajalised kohustused</t>
  </si>
  <si>
    <t>BM</t>
  </si>
  <si>
    <t>Likviidsus (lühiajalise võlgnevuse kattekordaja)</t>
  </si>
  <si>
    <t>Muud äritulud</t>
  </si>
  <si>
    <t>Ärikasum (-kahjum)</t>
  </si>
  <si>
    <t>Intressikulud</t>
  </si>
  <si>
    <t>Intressitulud</t>
  </si>
  <si>
    <t>Finantstulud ja -kulud kokku</t>
  </si>
  <si>
    <t>Kasum (kahjum) enne maksustamist</t>
  </si>
  <si>
    <t>Aruandeaasta puhaskasum (-kahjum)</t>
  </si>
  <si>
    <t>Nõuded ja ettemaksed</t>
  </si>
  <si>
    <t>Varud</t>
  </si>
  <si>
    <t>Immateriaalne põhivara</t>
  </si>
  <si>
    <t>Ülekurss</t>
  </si>
  <si>
    <t>Sisesta ainult valgetesse ruutudesse</t>
  </si>
  <si>
    <t>Kiirmaksevõime (likviidsuskordaja)</t>
  </si>
  <si>
    <t>AKTIVA (varad)</t>
  </si>
  <si>
    <t>PASSIVA (kohustused ja omakapital)</t>
  </si>
  <si>
    <t>Kaubad, toore, materjal ja teenused</t>
  </si>
  <si>
    <t>Mitmesugused tegevuskulud</t>
  </si>
  <si>
    <t>Põhivara kulum ja väärtuse langus</t>
  </si>
  <si>
    <t>FINANTSEERIMISTEGEVUS (EUR)</t>
  </si>
  <si>
    <t>Laekunud aktsia(osa)kapital</t>
  </si>
  <si>
    <t>Laenude põhiosa tagasimaksed</t>
  </si>
  <si>
    <t>Kap. rendi põhiosa tagasimaksed</t>
  </si>
  <si>
    <t>Võlakordaja</t>
  </si>
  <si>
    <t>(Lühiajaline intressikandev võlakohustus + pikaajaline intressikandev võlakohustus) / varad</t>
  </si>
  <si>
    <t>Kulud kokku</t>
  </si>
  <si>
    <t>Tulud kokku</t>
  </si>
  <si>
    <t>Tulumaks</t>
  </si>
  <si>
    <t>Muud projektivälised investeeringud põhivarasse</t>
  </si>
  <si>
    <t>Investeeringud kokku</t>
  </si>
  <si>
    <t>Laekunud rahavood</t>
  </si>
  <si>
    <t>Makstud dividendid</t>
  </si>
  <si>
    <t>FINANTSKORDAJAD</t>
  </si>
  <si>
    <t>pr</t>
  </si>
  <si>
    <t>Tegevustulu põhitegevusalade lõikes</t>
  </si>
  <si>
    <t>Muutus</t>
  </si>
  <si>
    <t>Muud pikaajalised finantsinvesteeringud</t>
  </si>
  <si>
    <t>Muud pikajalised kohustused</t>
  </si>
  <si>
    <t>Bioloogiline põhivara</t>
  </si>
  <si>
    <t>Muu käibevara</t>
  </si>
  <si>
    <t>Muud mitterahalised tulud</t>
  </si>
  <si>
    <t>Muud mitterahalised kulud</t>
  </si>
  <si>
    <t>Tegevustulud</t>
  </si>
  <si>
    <t>TÄIENDAVAD KÜSIMUSED</t>
  </si>
  <si>
    <t>Põhiosamaksed</t>
  </si>
  <si>
    <t>Intressimaksed</t>
  </si>
  <si>
    <t>DSCR</t>
  </si>
  <si>
    <t>KASUMIARUANNE (muutus %)</t>
  </si>
  <si>
    <t>Laenujääk</t>
  </si>
  <si>
    <t>VÕLATEENINDUS (EUR)</t>
  </si>
  <si>
    <t>Võlateenindus kokku</t>
  </si>
  <si>
    <t>Muud finantstulud ja kulud</t>
  </si>
  <si>
    <t>EBITDA / tegevustulud</t>
  </si>
  <si>
    <t>Väljaläinud rahavood</t>
  </si>
  <si>
    <t xml:space="preserve">   s.h. põhivara soetus</t>
  </si>
  <si>
    <t xml:space="preserve">   s.h. tegevuskulude toetus</t>
  </si>
  <si>
    <t>INVESTEERIMISTEGEVUS (EUR)</t>
  </si>
  <si>
    <t xml:space="preserve">   s.h. projekti tarbeks saadud laen (käesolev taotlus)</t>
  </si>
  <si>
    <t>(Lühiajaline intressikandev võlakohustus + pikaajaline intressikandev võlakohustus) / EBITDA</t>
  </si>
  <si>
    <t>Saadud/planeeritud toetused tegevuskuludeks</t>
  </si>
  <si>
    <t>Saadud/planeeritud toetused põhivara soetuseks</t>
  </si>
  <si>
    <t>Saadud/planeeritud toetused kokku</t>
  </si>
  <si>
    <t>Oma aktsiad või osad (miinus)</t>
  </si>
  <si>
    <t>Muud ärikulud</t>
  </si>
  <si>
    <t>Registreerimata aktsia- või osakapital</t>
  </si>
  <si>
    <t>Laekumised põhivara/investeeringute müügist</t>
  </si>
  <si>
    <t>Antud laenud</t>
  </si>
  <si>
    <t>Antud laenude tagasimaksed</t>
  </si>
  <si>
    <t>Laekunud dividendid</t>
  </si>
  <si>
    <t>Saadud/planeeritud laenud kokku</t>
  </si>
  <si>
    <t>EBITDA (v.a. toetused põhivara soetamiseks)</t>
  </si>
  <si>
    <r>
      <t xml:space="preserve">Kumulatiivne rahavoog, peab olema </t>
    </r>
    <r>
      <rPr>
        <sz val="10"/>
        <color theme="1"/>
        <rFont val="Times New Roman"/>
        <family val="1"/>
        <charset val="186"/>
      </rPr>
      <t>˃</t>
    </r>
    <r>
      <rPr>
        <sz val="10"/>
        <color theme="1"/>
        <rFont val="Rockwell"/>
        <family val="1"/>
      </rPr>
      <t xml:space="preserve"> 0</t>
    </r>
  </si>
  <si>
    <t>Projekti investeeringud kokku (käesoleva taotluse kogukulud)</t>
  </si>
  <si>
    <t xml:space="preserve">   s.h. projekti tarbeks saadud toetus (käesoleva taotlusega planeeritud ÜF toetus)</t>
  </si>
  <si>
    <t>Puhas rahavoog</t>
  </si>
  <si>
    <t>1. Missugustest vahenditest plaanitakse katta projekti omafinantseering (omavahendid, laen, kolmas osapool)?</t>
  </si>
  <si>
    <t>2. Kolmanda osapoole rahastamise korral, esitada vastav dokument,  mis seda kinnitab.</t>
  </si>
  <si>
    <t xml:space="preserve">3. Kui järgnevate perioodide tulude muutus on üle 10%, siis palun põhjendada, millest see tuleneb. </t>
  </si>
  <si>
    <t>4. Kui järgnevate perioodide kulude muutus on üle 10%, siis palun põhjendada, millest see tuleneb.</t>
  </si>
  <si>
    <t>5. Muude äritulude olemasolu lisada selgitus.</t>
  </si>
  <si>
    <t>Maagaasi müük</t>
  </si>
  <si>
    <t>Elektrienergia müük</t>
  </si>
  <si>
    <t>Maagaasi võrguteenuse müük</t>
  </si>
  <si>
    <t>Surugaasi müük</t>
  </si>
  <si>
    <t>Ehitus- ja remonditeenuste müük</t>
  </si>
  <si>
    <t>Gaasiseadmete ja muu kauba müük</t>
  </si>
  <si>
    <t>Muude teenuste müük</t>
  </si>
  <si>
    <t>Liitumistasud</t>
  </si>
  <si>
    <t>BILANSS (tuh EUR)</t>
  </si>
  <si>
    <t>KASUMIARUANNE (tuh EUR)</t>
  </si>
  <si>
    <t>Kapitaliseeritud väljaminekud oma tarbeks põhivara valmistamisel</t>
  </si>
  <si>
    <t>IRR</t>
  </si>
  <si>
    <t>NPV</t>
  </si>
  <si>
    <t>Netorahavoog 1</t>
  </si>
  <si>
    <t>Asendusinvesteering (kui on põhjendatud)</t>
  </si>
  <si>
    <t>tegevuskulud</t>
  </si>
  <si>
    <t>Inv-toetus</t>
  </si>
  <si>
    <t>Inv-kulu</t>
  </si>
  <si>
    <t>^</t>
  </si>
  <si>
    <t>Omafinantseering (OF) kokku</t>
  </si>
  <si>
    <t>Toetuse määr (R)</t>
  </si>
  <si>
    <t>Projekti netotulu nüüdisväärtus</t>
  </si>
  <si>
    <t>Diskont. teg-kulud (DOC)</t>
  </si>
  <si>
    <t>Diskont. teg-tulud (DR)</t>
  </si>
  <si>
    <t>Diskont. algne AK inv (DIIC)</t>
  </si>
  <si>
    <t>Taotleja selgitused mudelis tehtud muudatuste või arvnäitajate kohta:</t>
  </si>
  <si>
    <t>Kas toetust saab anda?</t>
  </si>
  <si>
    <t>Kokku:</t>
  </si>
  <si>
    <t>Kui esinevad püsikulud, siis näidata nende jaotus:</t>
  </si>
  <si>
    <t>Toetus</t>
  </si>
  <si>
    <t>Tankla finantseerimine</t>
  </si>
  <si>
    <t>Püsikulud kokku (€/m3)</t>
  </si>
  <si>
    <t>Muutuvkulud kokku (€/m3)</t>
  </si>
  <si>
    <t>Elekter (€/m3)</t>
  </si>
  <si>
    <t>Hooldus jne (€/m3)</t>
  </si>
  <si>
    <t>Üldhalduskulud (€/m3)</t>
  </si>
  <si>
    <t>Aktsiis (€/m3)</t>
  </si>
  <si>
    <t>Võrguteenus (€/m3)</t>
  </si>
  <si>
    <t>EBITDA</t>
  </si>
  <si>
    <t>Rah.kulud kokku</t>
  </si>
  <si>
    <t>Püsikulud</t>
  </si>
  <si>
    <t>Muutuvkulud</t>
  </si>
  <si>
    <t>Aasta</t>
  </si>
  <si>
    <t>Sisseostetava maagaasi hind (€/m3)</t>
  </si>
  <si>
    <t>Kulud</t>
  </si>
  <si>
    <t>Diskontomäär</t>
  </si>
  <si>
    <t>1kg=</t>
  </si>
  <si>
    <t>Kokku abikõlblikud kulud</t>
  </si>
  <si>
    <t>Transpordimahuti</t>
  </si>
  <si>
    <t>Ehituskulud</t>
  </si>
  <si>
    <t>Tankimisseade</t>
  </si>
  <si>
    <t>Kompressor ja muud seadmed</t>
  </si>
  <si>
    <t>Hind (€/m3)</t>
  </si>
  <si>
    <t>Müügitulu</t>
  </si>
  <si>
    <t>Hind (€/kg)</t>
  </si>
  <si>
    <t>Kogus (m3)</t>
  </si>
  <si>
    <t>Kogus (kg)</t>
  </si>
  <si>
    <t>Mahutid</t>
  </si>
  <si>
    <t>Abiks</t>
  </si>
  <si>
    <t>Tulud</t>
  </si>
  <si>
    <t>Abikõlblikud kulud</t>
  </si>
  <si>
    <t>Finantsvajaku arvutus, kõik rahavood on diskonteeritud aastasse 0:</t>
  </si>
  <si>
    <t>Toetuse summa (35% AK inv-kulust)</t>
  </si>
  <si>
    <t>AK inv-kulu - netotulu</t>
  </si>
  <si>
    <t>Investeerimisjärgne periood (aastad)</t>
  </si>
  <si>
    <t>Investeerimisperiood (aastad)</t>
  </si>
  <si>
    <t>Jääkväärtus (kui ei esineb)</t>
  </si>
  <si>
    <t>Diskont. asendusinv (DRIC)</t>
  </si>
  <si>
    <t>Diskont. jääkväärtus (DRV)</t>
  </si>
  <si>
    <t>Kulu 1</t>
  </si>
  <si>
    <t>Kulu 2</t>
  </si>
  <si>
    <t>Omafinantseering</t>
  </si>
  <si>
    <t>Toetuse arvutuskäik suurettevõttele AK kulude mahuga &gt;1 000 000 €</t>
  </si>
  <si>
    <t>Toetuse arvutuskäik väikese või keskmise suurusega ettevõtjale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</si>
</sst>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_ * #,##0.00_)\ &quot;€&quot;_ ;_ * \(#,##0.00\)\ &quot;€&quot;_ ;_ * &quot;-&quot;??_)\ &quot;€&quot;_ ;_ @_ "/>
    <numFmt numFmtId="167" formatCode="#,##0.000"/>
    <numFmt numFmtId="168" formatCode="0.000"/>
    <numFmt numFmtId="169" formatCode="_-* #,##0\ &quot;€&quot;_-;\-* #,##0\ &quot;€&quot;_-;_-* &quot;-&quot;??\ &quot;€&quot;_-;_-@_-"/>
    <numFmt numFmtId="170" formatCode="#,##0\ &quot;€&quot;"/>
    <numFmt numFmtId="171" formatCode="_-[$€-2]\ * #,##0.00_-;\-[$€-2]\ * #,##0.00_-;_-[$€-2]\ * &quot;-&quot;??_-;_-@_-"/>
    <numFmt numFmtId="172" formatCode="_-* #,##0.000\ &quot;€&quot;_-;\-* #,##0.000\ &quot;€&quot;_-;_-* &quot;-&quot;??\ &quot;€&quot;_-;_-@_-"/>
    <numFmt numFmtId="173" formatCode="_-* #,##0\ _€_-;\-* #,##0\ _€_-;_-* &quot;-&quot;??\ _€_-;_-@_-"/>
    <numFmt numFmtId="174" formatCode="_-* #,##0.000\ _€_-;\-* #,##0.000\ _€_-;_-* &quot;-&quot;??\ _€_-;_-@_-"/>
    <numFmt numFmtId="175" formatCode="_-* #,##0.000\ _€_-;\-* #,##0.000\ _€_-;_-* &quot;-&quot;???\ _€_-;_-@_-"/>
    <numFmt numFmtId="176" formatCode="_ * #,##0.000_)\ &quot;€&quot;_ ;_ * \(#,##0.000\)\ &quot;€&quot;_ ;_ * &quot;-&quot;??_)\ &quot;€&quot;_ ;_ @_ "/>
    <numFmt numFmtId="177" formatCode="_ * #,##0.0000_)\ &quot;€&quot;_ ;_ * \(#,##0.0000\)\ &quot;€&quot;_ ;_ * &quot;-&quot;??_)\ &quot;€&quot;_ ;_ @_ "/>
  </numFmts>
  <fonts count="45" x14ac:knownFonts="1">
    <font>
      <sz val="11"/>
      <color theme="1"/>
      <name val="Calibri"/>
      <family val="2"/>
      <charset val="186"/>
      <scheme val="minor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sz val="10"/>
      <name val="Rockwell"/>
      <family val="1"/>
    </font>
    <font>
      <b/>
      <sz val="10"/>
      <name val="Rockwell"/>
      <family val="1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"/>
      <name val="Rockwell"/>
      <family val="1"/>
    </font>
    <font>
      <sz val="9"/>
      <color indexed="8"/>
      <name val="Rockwell"/>
      <family val="1"/>
    </font>
    <font>
      <b/>
      <sz val="9"/>
      <name val="Rockwell"/>
      <family val="1"/>
    </font>
    <font>
      <sz val="10"/>
      <color indexed="8"/>
      <name val="Rockwell"/>
      <family val="1"/>
    </font>
    <font>
      <sz val="10"/>
      <color indexed="10"/>
      <name val="Rockwell"/>
      <family val="1"/>
    </font>
    <font>
      <b/>
      <sz val="10"/>
      <color indexed="8"/>
      <name val="Rockwell"/>
      <family val="1"/>
    </font>
    <font>
      <sz val="10"/>
      <color indexed="26"/>
      <name val="Rockwell"/>
      <family val="1"/>
    </font>
    <font>
      <sz val="10"/>
      <color indexed="9"/>
      <name val="Rockwell"/>
      <family val="1"/>
    </font>
    <font>
      <b/>
      <sz val="10"/>
      <color indexed="26"/>
      <name val="Rockwell"/>
      <family val="1"/>
    </font>
    <font>
      <i/>
      <sz val="10"/>
      <color indexed="8"/>
      <name val="Rockwell"/>
      <family val="1"/>
    </font>
    <font>
      <sz val="8"/>
      <color indexed="8"/>
      <name val="Rockwell"/>
      <family val="1"/>
    </font>
    <font>
      <i/>
      <sz val="8"/>
      <color indexed="8"/>
      <name val="Rockwell"/>
      <family val="1"/>
    </font>
    <font>
      <sz val="8"/>
      <color indexed="9"/>
      <name val="Rockwell"/>
      <family val="1"/>
    </font>
    <font>
      <i/>
      <sz val="9"/>
      <name val="Rockwell"/>
      <family val="1"/>
    </font>
    <font>
      <i/>
      <sz val="10"/>
      <name val="Rockwell"/>
      <family val="1"/>
    </font>
    <font>
      <sz val="10"/>
      <color theme="1"/>
      <name val="Rockwell"/>
      <family val="1"/>
    </font>
    <font>
      <sz val="10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sz val="11"/>
      <color theme="0" tint="-0.14999847407452621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1"/>
      <color theme="9" tint="-0.249977111117893"/>
      <name val="Calibri"/>
      <family val="2"/>
      <charset val="186"/>
      <scheme val="minor"/>
    </font>
    <font>
      <b/>
      <sz val="20"/>
      <color theme="0" tint="-0.499984740745262"/>
      <name val="Calibri"/>
      <family val="2"/>
      <charset val="186"/>
      <scheme val="minor"/>
    </font>
    <font>
      <sz val="11"/>
      <color theme="0" tint="-0.499984740745262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0" tint="-0.499984740745262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sz val="11"/>
      <color theme="0" tint="-4.9989318521683403E-2"/>
      <name val="Calibri"/>
      <family val="2"/>
      <charset val="186"/>
      <scheme val="minor"/>
    </font>
    <font>
      <sz val="9"/>
      <color indexed="81"/>
      <name val="Tahoma"/>
      <charset val="1"/>
    </font>
    <font>
      <sz val="24"/>
      <color theme="1"/>
      <name val="Calibri"/>
      <family val="2"/>
      <charset val="186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4" fillId="0" borderId="0"/>
    <xf numFmtId="166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301">
    <xf numFmtId="0" fontId="0" fillId="0" borderId="0" xfId="0"/>
    <xf numFmtId="0" fontId="10" fillId="0" borderId="0" xfId="0" applyFont="1"/>
    <xf numFmtId="0" fontId="11" fillId="0" borderId="1" xfId="0" applyFont="1" applyBorder="1" applyAlignment="1">
      <alignment horizontal="left" vertical="center"/>
    </xf>
    <xf numFmtId="0" fontId="12" fillId="0" borderId="0" xfId="0" applyFont="1"/>
    <xf numFmtId="3" fontId="10" fillId="0" borderId="0" xfId="0" applyNumberFormat="1" applyFont="1"/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left" vertical="center"/>
    </xf>
    <xf numFmtId="3" fontId="12" fillId="0" borderId="0" xfId="0" applyNumberFormat="1" applyFont="1"/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0" fontId="10" fillId="3" borderId="0" xfId="0" applyFont="1" applyFill="1"/>
    <xf numFmtId="0" fontId="4" fillId="3" borderId="0" xfId="0" applyFont="1" applyFill="1" applyBorder="1" applyAlignment="1">
      <alignment horizontal="left" vertical="center"/>
    </xf>
    <xf numFmtId="0" fontId="13" fillId="3" borderId="0" xfId="0" applyFont="1" applyFill="1" applyBorder="1"/>
    <xf numFmtId="0" fontId="3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15" fillId="3" borderId="0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3" fontId="16" fillId="0" borderId="0" xfId="0" applyNumberFormat="1" applyFont="1" applyFill="1"/>
    <xf numFmtId="0" fontId="17" fillId="3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4" fillId="4" borderId="1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8" fillId="0" borderId="0" xfId="0" applyFont="1"/>
    <xf numFmtId="3" fontId="3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19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center"/>
    </xf>
    <xf numFmtId="0" fontId="4" fillId="4" borderId="16" xfId="0" applyFont="1" applyFill="1" applyBorder="1" applyAlignment="1" applyProtection="1">
      <alignment horizontal="left" vertical="center"/>
    </xf>
    <xf numFmtId="0" fontId="4" fillId="4" borderId="17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left" vertical="center"/>
    </xf>
    <xf numFmtId="0" fontId="3" fillId="4" borderId="9" xfId="0" applyFont="1" applyFill="1" applyBorder="1" applyAlignment="1" applyProtection="1">
      <alignment horizontal="left" vertical="center"/>
    </xf>
    <xf numFmtId="0" fontId="4" fillId="4" borderId="9" xfId="0" applyFont="1" applyFill="1" applyBorder="1" applyAlignment="1" applyProtection="1">
      <alignment horizontal="left" vertical="center"/>
    </xf>
    <xf numFmtId="0" fontId="4" fillId="4" borderId="8" xfId="0" applyFont="1" applyFill="1" applyBorder="1" applyAlignment="1" applyProtection="1">
      <alignment horizontal="left" vertical="center"/>
    </xf>
    <xf numFmtId="0" fontId="3" fillId="4" borderId="10" xfId="0" applyFont="1" applyFill="1" applyBorder="1" applyAlignment="1" applyProtection="1">
      <alignment horizontal="left" vertical="center"/>
    </xf>
    <xf numFmtId="0" fontId="11" fillId="4" borderId="1" xfId="0" applyFont="1" applyFill="1" applyBorder="1" applyAlignment="1" applyProtection="1">
      <alignment horizontal="left" vertical="center"/>
    </xf>
    <xf numFmtId="3" fontId="4" fillId="4" borderId="18" xfId="0" applyNumberFormat="1" applyFont="1" applyFill="1" applyBorder="1" applyAlignment="1" applyProtection="1">
      <alignment horizontal="right" vertical="center"/>
    </xf>
    <xf numFmtId="3" fontId="4" fillId="4" borderId="3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3" fontId="11" fillId="4" borderId="1" xfId="0" applyNumberFormat="1" applyFont="1" applyFill="1" applyBorder="1" applyAlignment="1" applyProtection="1">
      <alignment horizontal="right" vertical="center"/>
    </xf>
    <xf numFmtId="1" fontId="4" fillId="2" borderId="2" xfId="0" applyNumberFormat="1" applyFont="1" applyFill="1" applyBorder="1" applyAlignment="1" applyProtection="1">
      <alignment horizont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4" fillId="4" borderId="19" xfId="0" applyNumberFormat="1" applyFont="1" applyFill="1" applyBorder="1" applyAlignment="1" applyProtection="1">
      <alignment horizontal="right" vertical="center"/>
    </xf>
    <xf numFmtId="3" fontId="4" fillId="4" borderId="4" xfId="0" applyNumberFormat="1" applyFont="1" applyFill="1" applyBorder="1" applyAlignment="1" applyProtection="1">
      <alignment horizontal="right" vertical="center"/>
    </xf>
    <xf numFmtId="3" fontId="4" fillId="4" borderId="20" xfId="0" applyNumberFormat="1" applyFont="1" applyFill="1" applyBorder="1" applyAlignment="1" applyProtection="1">
      <alignment horizontal="right" vertical="center"/>
    </xf>
    <xf numFmtId="3" fontId="11" fillId="0" borderId="1" xfId="0" applyNumberFormat="1" applyFont="1" applyBorder="1" applyAlignment="1" applyProtection="1">
      <alignment horizontal="right" vertical="center"/>
    </xf>
    <xf numFmtId="3" fontId="4" fillId="4" borderId="2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4" fontId="7" fillId="2" borderId="2" xfId="0" applyNumberFormat="1" applyFont="1" applyFill="1" applyBorder="1" applyAlignment="1" applyProtection="1">
      <alignment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4" fontId="9" fillId="4" borderId="22" xfId="0" applyNumberFormat="1" applyFont="1" applyFill="1" applyBorder="1" applyAlignment="1" applyProtection="1">
      <alignment horizontal="left" vertical="center"/>
    </xf>
    <xf numFmtId="0" fontId="4" fillId="4" borderId="22" xfId="0" applyFont="1" applyFill="1" applyBorder="1" applyAlignment="1" applyProtection="1">
      <alignment horizontal="left" vertical="center"/>
    </xf>
    <xf numFmtId="4" fontId="8" fillId="0" borderId="1" xfId="0" applyNumberFormat="1" applyFont="1" applyBorder="1" applyAlignment="1" applyProtection="1">
      <alignment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3" fontId="1" fillId="0" borderId="1" xfId="0" applyNumberFormat="1" applyFont="1" applyBorder="1" applyAlignment="1" applyProtection="1">
      <alignment vertical="center" wrapText="1"/>
    </xf>
    <xf numFmtId="4" fontId="9" fillId="4" borderId="23" xfId="0" applyNumberFormat="1" applyFont="1" applyFill="1" applyBorder="1" applyAlignment="1" applyProtection="1">
      <alignment horizontal="left" vertical="center"/>
    </xf>
    <xf numFmtId="165" fontId="8" fillId="0" borderId="24" xfId="0" applyNumberFormat="1" applyFont="1" applyBorder="1" applyAlignment="1" applyProtection="1">
      <alignment vertical="center" wrapText="1"/>
    </xf>
    <xf numFmtId="165" fontId="1" fillId="0" borderId="24" xfId="0" applyNumberFormat="1" applyFont="1" applyBorder="1" applyAlignment="1" applyProtection="1">
      <alignment horizontal="right" vertical="center" wrapText="1"/>
    </xf>
    <xf numFmtId="4" fontId="9" fillId="4" borderId="25" xfId="0" applyNumberFormat="1" applyFont="1" applyFill="1" applyBorder="1" applyAlignment="1" applyProtection="1">
      <alignment horizontal="left" vertical="center"/>
    </xf>
    <xf numFmtId="0" fontId="4" fillId="4" borderId="25" xfId="0" applyFont="1" applyFill="1" applyBorder="1" applyAlignment="1" applyProtection="1">
      <alignment horizontal="left" vertical="center"/>
    </xf>
    <xf numFmtId="165" fontId="8" fillId="0" borderId="1" xfId="0" applyNumberFormat="1" applyFont="1" applyBorder="1" applyAlignment="1" applyProtection="1">
      <alignment vertical="center" wrapText="1"/>
    </xf>
    <xf numFmtId="165" fontId="1" fillId="0" borderId="1" xfId="0" applyNumberFormat="1" applyFont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2" fillId="4" borderId="3" xfId="0" applyFont="1" applyFill="1" applyBorder="1" applyAlignment="1" applyProtection="1">
      <alignment vertical="center" wrapText="1"/>
    </xf>
    <xf numFmtId="4" fontId="7" fillId="4" borderId="3" xfId="0" applyNumberFormat="1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vertical="center" wrapText="1"/>
    </xf>
    <xf numFmtId="4" fontId="8" fillId="4" borderId="1" xfId="0" applyNumberFormat="1" applyFont="1" applyFill="1" applyBorder="1" applyAlignment="1" applyProtection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4" fontId="7" fillId="4" borderId="1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center" wrapText="1"/>
    </xf>
    <xf numFmtId="4" fontId="8" fillId="4" borderId="3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 wrapText="1"/>
    </xf>
    <xf numFmtId="4" fontId="8" fillId="0" borderId="0" xfId="0" applyNumberFormat="1" applyFont="1" applyAlignment="1" applyProtection="1">
      <alignment vertical="center" wrapText="1"/>
    </xf>
    <xf numFmtId="10" fontId="1" fillId="0" borderId="0" xfId="0" applyNumberFormat="1" applyFont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4" fontId="1" fillId="0" borderId="1" xfId="0" applyNumberFormat="1" applyFont="1" applyBorder="1" applyAlignment="1" applyProtection="1">
      <alignment horizontal="left" vertical="center" wrapText="1"/>
    </xf>
    <xf numFmtId="4" fontId="1" fillId="0" borderId="0" xfId="0" applyNumberFormat="1" applyFont="1" applyAlignment="1" applyProtection="1">
      <alignment horizontal="right" vertical="center" wrapText="1"/>
    </xf>
    <xf numFmtId="0" fontId="4" fillId="4" borderId="23" xfId="0" applyFont="1" applyFill="1" applyBorder="1" applyAlignment="1" applyProtection="1">
      <alignment horizontal="left" vertical="center"/>
    </xf>
    <xf numFmtId="0" fontId="1" fillId="0" borderId="24" xfId="0" applyFont="1" applyBorder="1" applyAlignment="1" applyProtection="1">
      <alignment vertical="center" wrapText="1"/>
    </xf>
    <xf numFmtId="0" fontId="1" fillId="0" borderId="26" xfId="0" applyFont="1" applyBorder="1" applyAlignment="1" applyProtection="1">
      <alignment vertical="center" wrapText="1"/>
    </xf>
    <xf numFmtId="0" fontId="1" fillId="0" borderId="27" xfId="0" applyFont="1" applyBorder="1" applyAlignment="1" applyProtection="1">
      <alignment vertical="center" wrapText="1"/>
    </xf>
    <xf numFmtId="0" fontId="4" fillId="2" borderId="28" xfId="0" applyFont="1" applyFill="1" applyBorder="1" applyProtection="1"/>
    <xf numFmtId="0" fontId="19" fillId="0" borderId="29" xfId="0" applyFont="1" applyBorder="1" applyAlignment="1" applyProtection="1">
      <alignment horizontal="right"/>
    </xf>
    <xf numFmtId="0" fontId="19" fillId="0" borderId="30" xfId="0" applyFont="1" applyBorder="1" applyAlignment="1" applyProtection="1">
      <alignment horizontal="right"/>
    </xf>
    <xf numFmtId="0" fontId="3" fillId="4" borderId="1" xfId="0" applyFont="1" applyFill="1" applyBorder="1" applyAlignment="1" applyProtection="1">
      <alignment horizontal="left" vertical="center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3" fillId="4" borderId="31" xfId="0" applyFont="1" applyFill="1" applyBorder="1" applyAlignment="1" applyProtection="1">
      <alignment horizontal="left" vertical="center" wrapText="1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9" fontId="4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/>
    <xf numFmtId="0" fontId="2" fillId="0" borderId="0" xfId="0" applyFont="1"/>
    <xf numFmtId="0" fontId="3" fillId="4" borderId="32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 applyProtection="1">
      <alignment vertical="center" wrapText="1"/>
    </xf>
    <xf numFmtId="0" fontId="2" fillId="4" borderId="24" xfId="0" applyFont="1" applyFill="1" applyBorder="1" applyAlignment="1" applyProtection="1">
      <alignment vertical="center" wrapText="1"/>
    </xf>
    <xf numFmtId="4" fontId="7" fillId="4" borderId="24" xfId="0" applyNumberFormat="1" applyFont="1" applyFill="1" applyBorder="1" applyAlignment="1" applyProtection="1">
      <alignment horizontal="right" vertical="center" wrapText="1"/>
    </xf>
    <xf numFmtId="0" fontId="4" fillId="5" borderId="22" xfId="0" applyFont="1" applyFill="1" applyBorder="1" applyAlignment="1" applyProtection="1">
      <alignment horizontal="left" vertical="center"/>
    </xf>
    <xf numFmtId="0" fontId="4" fillId="5" borderId="23" xfId="0" applyFont="1" applyFill="1" applyBorder="1" applyAlignment="1" applyProtection="1">
      <alignment horizontal="right" vertical="center"/>
    </xf>
    <xf numFmtId="0" fontId="4" fillId="5" borderId="25" xfId="0" applyFont="1" applyFill="1" applyBorder="1" applyAlignment="1" applyProtection="1">
      <alignment horizontal="left" vertical="center"/>
    </xf>
    <xf numFmtId="0" fontId="4" fillId="5" borderId="22" xfId="0" applyFont="1" applyFill="1" applyBorder="1" applyAlignment="1" applyProtection="1">
      <alignment horizontal="right" vertical="center"/>
    </xf>
    <xf numFmtId="165" fontId="2" fillId="0" borderId="1" xfId="0" applyNumberFormat="1" applyFont="1" applyFill="1" applyBorder="1" applyAlignment="1" applyProtection="1">
      <alignment vertical="center" wrapText="1"/>
    </xf>
    <xf numFmtId="0" fontId="2" fillId="2" borderId="28" xfId="0" applyFont="1" applyFill="1" applyBorder="1" applyAlignment="1" applyProtection="1">
      <alignment vertical="center" wrapText="1"/>
    </xf>
    <xf numFmtId="4" fontId="7" fillId="2" borderId="28" xfId="0" applyNumberFormat="1" applyFont="1" applyFill="1" applyBorder="1" applyAlignment="1" applyProtection="1">
      <alignment vertical="center" wrapText="1"/>
    </xf>
    <xf numFmtId="1" fontId="2" fillId="2" borderId="28" xfId="0" applyNumberFormat="1" applyFont="1" applyFill="1" applyBorder="1" applyAlignment="1" applyProtection="1">
      <alignment horizontal="center" vertical="center" wrapText="1"/>
    </xf>
    <xf numFmtId="0" fontId="20" fillId="4" borderId="3" xfId="0" applyFont="1" applyFill="1" applyBorder="1" applyAlignment="1" applyProtection="1">
      <alignment horizontal="left" vertical="center" wrapText="1"/>
    </xf>
    <xf numFmtId="3" fontId="20" fillId="0" borderId="3" xfId="0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 applyProtection="1">
      <alignment vertical="center" wrapText="1"/>
    </xf>
    <xf numFmtId="4" fontId="8" fillId="2" borderId="2" xfId="0" applyNumberFormat="1" applyFont="1" applyFill="1" applyBorder="1" applyAlignment="1" applyProtection="1">
      <alignment vertical="center" wrapText="1"/>
    </xf>
    <xf numFmtId="4" fontId="8" fillId="4" borderId="24" xfId="0" applyNumberFormat="1" applyFont="1" applyFill="1" applyBorder="1" applyAlignment="1" applyProtection="1">
      <alignment vertical="center" wrapText="1"/>
    </xf>
    <xf numFmtId="0" fontId="3" fillId="6" borderId="15" xfId="0" applyFont="1" applyFill="1" applyBorder="1" applyAlignment="1" applyProtection="1">
      <alignment horizontal="left" vertical="center"/>
      <protection locked="0"/>
    </xf>
    <xf numFmtId="3" fontId="4" fillId="7" borderId="3" xfId="0" applyNumberFormat="1" applyFont="1" applyFill="1" applyBorder="1" applyAlignment="1" applyProtection="1">
      <alignment horizontal="right" vertical="center"/>
    </xf>
    <xf numFmtId="3" fontId="21" fillId="0" borderId="3" xfId="0" applyNumberFormat="1" applyFont="1" applyFill="1" applyBorder="1" applyAlignment="1" applyProtection="1">
      <alignment horizontal="right" vertical="center"/>
      <protection locked="0"/>
    </xf>
    <xf numFmtId="0" fontId="22" fillId="0" borderId="1" xfId="0" applyFont="1" applyBorder="1"/>
    <xf numFmtId="3" fontId="22" fillId="4" borderId="1" xfId="0" applyNumberFormat="1" applyFont="1" applyFill="1" applyBorder="1" applyAlignment="1" applyProtection="1">
      <alignment horizontal="right" vertical="center"/>
    </xf>
    <xf numFmtId="1" fontId="4" fillId="2" borderId="7" xfId="0" applyNumberFormat="1" applyFont="1" applyFill="1" applyBorder="1" applyAlignment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3" fontId="1" fillId="0" borderId="0" xfId="0" applyNumberFormat="1" applyFont="1" applyProtection="1"/>
    <xf numFmtId="3" fontId="2" fillId="0" borderId="0" xfId="0" applyNumberFormat="1" applyFont="1" applyProtection="1"/>
    <xf numFmtId="3" fontId="1" fillId="0" borderId="0" xfId="0" applyNumberFormat="1" applyFont="1"/>
    <xf numFmtId="0" fontId="3" fillId="6" borderId="15" xfId="0" applyFont="1" applyFill="1" applyBorder="1" applyAlignment="1" applyProtection="1">
      <alignment horizontal="left" vertical="center" wrapText="1"/>
      <protection locked="0"/>
    </xf>
    <xf numFmtId="3" fontId="22" fillId="0" borderId="1" xfId="0" applyNumberFormat="1" applyFont="1" applyBorder="1" applyProtection="1">
      <protection locked="0"/>
    </xf>
    <xf numFmtId="3" fontId="22" fillId="0" borderId="1" xfId="0" applyNumberFormat="1" applyFont="1" applyBorder="1" applyProtection="1"/>
    <xf numFmtId="0" fontId="1" fillId="0" borderId="1" xfId="0" applyFont="1" applyBorder="1"/>
    <xf numFmtId="3" fontId="1" fillId="0" borderId="1" xfId="0" applyNumberFormat="1" applyFont="1" applyBorder="1"/>
    <xf numFmtId="167" fontId="10" fillId="0" borderId="0" xfId="0" applyNumberFormat="1" applyFont="1"/>
    <xf numFmtId="168" fontId="1" fillId="0" borderId="0" xfId="0" applyNumberFormat="1" applyFont="1"/>
    <xf numFmtId="0" fontId="28" fillId="0" borderId="0" xfId="0" applyFont="1"/>
    <xf numFmtId="6" fontId="28" fillId="0" borderId="0" xfId="0" applyNumberFormat="1" applyFont="1" applyBorder="1"/>
    <xf numFmtId="169" fontId="28" fillId="0" borderId="0" xfId="0" applyNumberFormat="1" applyFont="1" applyBorder="1"/>
    <xf numFmtId="0" fontId="28" fillId="0" borderId="0" xfId="0" applyFont="1" applyBorder="1"/>
    <xf numFmtId="0" fontId="0" fillId="0" borderId="0" xfId="0" applyBorder="1"/>
    <xf numFmtId="165" fontId="0" fillId="0" borderId="0" xfId="3" applyNumberFormat="1" applyFont="1"/>
    <xf numFmtId="0" fontId="0" fillId="9" borderId="36" xfId="0" applyFill="1" applyBorder="1"/>
    <xf numFmtId="0" fontId="0" fillId="9" borderId="38" xfId="0" applyFill="1" applyBorder="1"/>
    <xf numFmtId="169" fontId="29" fillId="0" borderId="0" xfId="0" applyNumberFormat="1" applyFont="1"/>
    <xf numFmtId="169" fontId="0" fillId="0" borderId="37" xfId="0" applyNumberFormat="1" applyBorder="1"/>
    <xf numFmtId="169" fontId="0" fillId="0" borderId="0" xfId="0" applyNumberFormat="1" applyBorder="1"/>
    <xf numFmtId="0" fontId="27" fillId="0" borderId="0" xfId="0" applyFont="1" applyBorder="1"/>
    <xf numFmtId="0" fontId="27" fillId="0" borderId="38" xfId="0" applyFont="1" applyBorder="1"/>
    <xf numFmtId="0" fontId="29" fillId="0" borderId="0" xfId="0" applyFont="1"/>
    <xf numFmtId="170" fontId="0" fillId="0" borderId="0" xfId="0" applyNumberFormat="1" applyBorder="1" applyAlignment="1">
      <alignment horizontal="right"/>
    </xf>
    <xf numFmtId="0" fontId="26" fillId="0" borderId="0" xfId="0" applyFont="1" applyBorder="1"/>
    <xf numFmtId="0" fontId="30" fillId="0" borderId="38" xfId="0" applyFont="1" applyBorder="1"/>
    <xf numFmtId="170" fontId="0" fillId="0" borderId="37" xfId="0" applyNumberFormat="1" applyBorder="1" applyAlignment="1">
      <alignment horizontal="right"/>
    </xf>
    <xf numFmtId="0" fontId="26" fillId="0" borderId="38" xfId="0" applyFont="1" applyBorder="1"/>
    <xf numFmtId="169" fontId="0" fillId="0" borderId="0" xfId="0" applyNumberFormat="1" applyBorder="1" applyAlignment="1">
      <alignment horizontal="right"/>
    </xf>
    <xf numFmtId="0" fontId="30" fillId="0" borderId="0" xfId="0" applyFont="1" applyBorder="1"/>
    <xf numFmtId="169" fontId="28" fillId="0" borderId="0" xfId="0" applyNumberFormat="1" applyFont="1"/>
    <xf numFmtId="0" fontId="29" fillId="0" borderId="0" xfId="0" applyFont="1" applyFill="1" applyBorder="1" applyAlignment="1">
      <alignment horizontal="right"/>
    </xf>
    <xf numFmtId="0" fontId="26" fillId="0" borderId="43" xfId="0" applyFont="1" applyBorder="1"/>
    <xf numFmtId="0" fontId="26" fillId="0" borderId="44" xfId="0" applyFont="1" applyBorder="1"/>
    <xf numFmtId="0" fontId="0" fillId="0" borderId="0" xfId="0" applyAlignment="1">
      <alignment horizontal="right"/>
    </xf>
    <xf numFmtId="0" fontId="29" fillId="0" borderId="0" xfId="0" applyFont="1" applyAlignment="1">
      <alignment horizontal="right"/>
    </xf>
    <xf numFmtId="171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8" fontId="0" fillId="0" borderId="0" xfId="0" applyNumberFormat="1"/>
    <xf numFmtId="44" fontId="0" fillId="0" borderId="0" xfId="0" applyNumberFormat="1"/>
    <xf numFmtId="10" fontId="0" fillId="0" borderId="0" xfId="3" applyNumberFormat="1" applyFont="1"/>
    <xf numFmtId="0" fontId="0" fillId="0" borderId="0" xfId="0" applyAlignment="1">
      <alignment vertical="center"/>
    </xf>
    <xf numFmtId="169" fontId="27" fillId="0" borderId="39" xfId="0" applyNumberFormat="1" applyFont="1" applyBorder="1"/>
    <xf numFmtId="0" fontId="27" fillId="0" borderId="41" xfId="0" applyFont="1" applyFill="1" applyBorder="1"/>
    <xf numFmtId="169" fontId="33" fillId="11" borderId="39" xfId="0" applyNumberFormat="1" applyFont="1" applyFill="1" applyBorder="1"/>
    <xf numFmtId="10" fontId="0" fillId="0" borderId="35" xfId="3" applyNumberFormat="1" applyFont="1" applyBorder="1"/>
    <xf numFmtId="0" fontId="0" fillId="0" borderId="36" xfId="0" applyBorder="1"/>
    <xf numFmtId="169" fontId="0" fillId="0" borderId="0" xfId="0" applyNumberFormat="1"/>
    <xf numFmtId="0" fontId="0" fillId="0" borderId="38" xfId="0" applyBorder="1"/>
    <xf numFmtId="0" fontId="0" fillId="10" borderId="0" xfId="0" applyFill="1"/>
    <xf numFmtId="3" fontId="0" fillId="0" borderId="0" xfId="0" applyNumberFormat="1"/>
    <xf numFmtId="169" fontId="0" fillId="0" borderId="42" xfId="0" applyNumberFormat="1" applyBorder="1"/>
    <xf numFmtId="0" fontId="0" fillId="0" borderId="44" xfId="0" applyBorder="1"/>
    <xf numFmtId="0" fontId="0" fillId="0" borderId="0" xfId="0" applyFill="1"/>
    <xf numFmtId="0" fontId="27" fillId="0" borderId="0" xfId="0" applyFont="1" applyFill="1" applyAlignment="1">
      <alignment vertical="top"/>
    </xf>
    <xf numFmtId="0" fontId="34" fillId="0" borderId="0" xfId="0" applyFont="1" applyBorder="1" applyAlignment="1">
      <alignment horizontal="right"/>
    </xf>
    <xf numFmtId="0" fontId="35" fillId="0" borderId="0" xfId="0" applyFont="1" applyBorder="1"/>
    <xf numFmtId="8" fontId="35" fillId="0" borderId="0" xfId="0" applyNumberFormat="1" applyFont="1" applyBorder="1"/>
    <xf numFmtId="0" fontId="36" fillId="0" borderId="40" xfId="0" applyFont="1" applyBorder="1" applyAlignment="1">
      <alignment horizontal="right"/>
    </xf>
    <xf numFmtId="0" fontId="37" fillId="0" borderId="40" xfId="0" applyFont="1" applyBorder="1"/>
    <xf numFmtId="0" fontId="37" fillId="0" borderId="41" xfId="0" applyFont="1" applyBorder="1"/>
    <xf numFmtId="169" fontId="27" fillId="10" borderId="0" xfId="4" applyNumberFormat="1" applyFont="1" applyFill="1"/>
    <xf numFmtId="0" fontId="0" fillId="12" borderId="0" xfId="0" applyFill="1" applyAlignment="1">
      <alignment horizontal="right"/>
    </xf>
    <xf numFmtId="0" fontId="0" fillId="12" borderId="0" xfId="0" applyFill="1"/>
    <xf numFmtId="2" fontId="0" fillId="0" borderId="0" xfId="0" applyNumberFormat="1"/>
    <xf numFmtId="0" fontId="0" fillId="13" borderId="0" xfId="0" applyFill="1"/>
    <xf numFmtId="169" fontId="0" fillId="12" borderId="0" xfId="4" applyNumberFormat="1" applyFont="1" applyFill="1"/>
    <xf numFmtId="169" fontId="0" fillId="12" borderId="0" xfId="0" applyNumberFormat="1" applyFill="1"/>
    <xf numFmtId="172" fontId="27" fillId="10" borderId="0" xfId="4" applyNumberFormat="1" applyFont="1" applyFill="1"/>
    <xf numFmtId="0" fontId="27" fillId="14" borderId="0" xfId="0" applyFont="1" applyFill="1" applyAlignment="1">
      <alignment horizontal="right"/>
    </xf>
    <xf numFmtId="0" fontId="27" fillId="14" borderId="0" xfId="0" applyFont="1" applyFill="1"/>
    <xf numFmtId="174" fontId="27" fillId="10" borderId="0" xfId="5" applyNumberFormat="1" applyFont="1" applyFill="1"/>
    <xf numFmtId="0" fontId="0" fillId="14" borderId="0" xfId="0" applyFont="1" applyFill="1"/>
    <xf numFmtId="0" fontId="0" fillId="14" borderId="0" xfId="0" applyFont="1" applyFill="1" applyAlignment="1">
      <alignment horizontal="right"/>
    </xf>
    <xf numFmtId="169" fontId="27" fillId="8" borderId="0" xfId="0" applyNumberFormat="1" applyFont="1" applyFill="1" applyAlignment="1">
      <alignment horizontal="right"/>
    </xf>
    <xf numFmtId="0" fontId="39" fillId="13" borderId="0" xfId="0" applyFont="1" applyFill="1" applyAlignment="1">
      <alignment horizontal="center"/>
    </xf>
    <xf numFmtId="0" fontId="27" fillId="13" borderId="0" xfId="0" applyFont="1" applyFill="1" applyAlignment="1">
      <alignment horizontal="center"/>
    </xf>
    <xf numFmtId="0" fontId="27" fillId="13" borderId="0" xfId="0" applyFont="1" applyFill="1"/>
    <xf numFmtId="174" fontId="0" fillId="10" borderId="0" xfId="5" applyNumberFormat="1" applyFont="1" applyFill="1"/>
    <xf numFmtId="0" fontId="38" fillId="0" borderId="0" xfId="0" applyFont="1"/>
    <xf numFmtId="0" fontId="0" fillId="0" borderId="0" xfId="0" applyFont="1" applyFill="1"/>
    <xf numFmtId="175" fontId="0" fillId="0" borderId="0" xfId="0" applyNumberFormat="1"/>
    <xf numFmtId="168" fontId="35" fillId="15" borderId="0" xfId="0" applyNumberFormat="1" applyFont="1" applyFill="1" applyAlignment="1">
      <alignment horizontal="center"/>
    </xf>
    <xf numFmtId="0" fontId="0" fillId="16" borderId="0" xfId="0" applyFill="1"/>
    <xf numFmtId="0" fontId="0" fillId="8" borderId="0" xfId="0" applyFill="1"/>
    <xf numFmtId="10" fontId="0" fillId="8" borderId="35" xfId="3" applyNumberFormat="1" applyFont="1" applyFill="1" applyBorder="1"/>
    <xf numFmtId="0" fontId="0" fillId="8" borderId="36" xfId="0" applyFill="1" applyBorder="1"/>
    <xf numFmtId="0" fontId="0" fillId="8" borderId="42" xfId="0" applyFill="1" applyBorder="1"/>
    <xf numFmtId="0" fontId="0" fillId="8" borderId="44" xfId="0" applyFill="1" applyBorder="1"/>
    <xf numFmtId="0" fontId="0" fillId="8" borderId="0" xfId="0" applyFont="1" applyFill="1" applyAlignment="1">
      <alignment horizontal="right"/>
    </xf>
    <xf numFmtId="169" fontId="27" fillId="8" borderId="0" xfId="4" applyNumberFormat="1" applyFont="1" applyFill="1"/>
    <xf numFmtId="0" fontId="38" fillId="8" borderId="0" xfId="0" applyFont="1" applyFill="1" applyAlignment="1">
      <alignment horizontal="right"/>
    </xf>
    <xf numFmtId="0" fontId="27" fillId="8" borderId="0" xfId="0" applyFont="1" applyFill="1" applyAlignment="1">
      <alignment horizontal="right"/>
    </xf>
    <xf numFmtId="169" fontId="0" fillId="10" borderId="0" xfId="4" applyNumberFormat="1" applyFont="1" applyFill="1"/>
    <xf numFmtId="0" fontId="0" fillId="8" borderId="0" xfId="0" applyFill="1" applyAlignment="1">
      <alignment horizontal="right"/>
    </xf>
    <xf numFmtId="0" fontId="40" fillId="15" borderId="0" xfId="0" applyFont="1" applyFill="1"/>
    <xf numFmtId="0" fontId="27" fillId="16" borderId="0" xfId="0" applyFont="1" applyFill="1"/>
    <xf numFmtId="176" fontId="27" fillId="16" borderId="0" xfId="2" applyNumberFormat="1" applyFont="1" applyFill="1" applyBorder="1"/>
    <xf numFmtId="177" fontId="27" fillId="16" borderId="0" xfId="1" applyNumberFormat="1" applyFont="1" applyFill="1" applyBorder="1"/>
    <xf numFmtId="0" fontId="38" fillId="0" borderId="0" xfId="0" applyFont="1" applyAlignment="1">
      <alignment horizontal="left"/>
    </xf>
    <xf numFmtId="169" fontId="27" fillId="0" borderId="0" xfId="0" applyNumberFormat="1" applyFont="1" applyBorder="1"/>
    <xf numFmtId="3" fontId="21" fillId="11" borderId="3" xfId="0" applyNumberFormat="1" applyFont="1" applyFill="1" applyBorder="1" applyAlignment="1" applyProtection="1">
      <alignment horizontal="right" vertical="center"/>
      <protection locked="0"/>
    </xf>
    <xf numFmtId="10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37" xfId="0" applyBorder="1" applyAlignment="1">
      <alignment horizontal="right"/>
    </xf>
    <xf numFmtId="169" fontId="0" fillId="0" borderId="38" xfId="0" applyNumberFormat="1" applyBorder="1"/>
    <xf numFmtId="170" fontId="0" fillId="0" borderId="38" xfId="0" applyNumberFormat="1" applyBorder="1" applyAlignment="1">
      <alignment horizontal="right"/>
    </xf>
    <xf numFmtId="170" fontId="0" fillId="0" borderId="44" xfId="0" applyNumberFormat="1" applyBorder="1" applyAlignment="1">
      <alignment horizontal="right"/>
    </xf>
    <xf numFmtId="170" fontId="0" fillId="0" borderId="43" xfId="0" applyNumberFormat="1" applyBorder="1" applyAlignment="1">
      <alignment horizontal="right"/>
    </xf>
    <xf numFmtId="170" fontId="0" fillId="0" borderId="42" xfId="0" applyNumberFormat="1" applyBorder="1" applyAlignment="1">
      <alignment horizontal="right"/>
    </xf>
    <xf numFmtId="6" fontId="0" fillId="0" borderId="45" xfId="0" applyNumberFormat="1" applyBorder="1"/>
    <xf numFmtId="10" fontId="0" fillId="0" borderId="46" xfId="0" applyNumberFormat="1" applyBorder="1"/>
    <xf numFmtId="169" fontId="0" fillId="11" borderId="41" xfId="0" applyNumberFormat="1" applyFill="1" applyBorder="1"/>
    <xf numFmtId="169" fontId="0" fillId="11" borderId="40" xfId="0" applyNumberFormat="1" applyFill="1" applyBorder="1"/>
    <xf numFmtId="169" fontId="0" fillId="11" borderId="39" xfId="0" applyNumberFormat="1" applyFill="1" applyBorder="1"/>
    <xf numFmtId="0" fontId="42" fillId="0" borderId="0" xfId="0" applyFont="1"/>
    <xf numFmtId="0" fontId="0" fillId="15" borderId="38" xfId="0" applyFill="1" applyBorder="1"/>
    <xf numFmtId="0" fontId="0" fillId="15" borderId="0" xfId="0" applyFill="1" applyBorder="1"/>
    <xf numFmtId="0" fontId="0" fillId="15" borderId="37" xfId="0" applyFill="1" applyBorder="1"/>
    <xf numFmtId="0" fontId="0" fillId="15" borderId="36" xfId="0" applyFill="1" applyBorder="1"/>
    <xf numFmtId="0" fontId="0" fillId="15" borderId="30" xfId="0" applyFill="1" applyBorder="1"/>
    <xf numFmtId="0" fontId="0" fillId="15" borderId="35" xfId="0" applyFill="1" applyBorder="1"/>
    <xf numFmtId="0" fontId="0" fillId="15" borderId="43" xfId="0" applyFill="1" applyBorder="1"/>
    <xf numFmtId="0" fontId="0" fillId="15" borderId="43" xfId="0" applyFill="1" applyBorder="1" applyAlignment="1">
      <alignment horizontal="right"/>
    </xf>
    <xf numFmtId="0" fontId="0" fillId="15" borderId="42" xfId="0" applyFill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173" fontId="0" fillId="10" borderId="0" xfId="6" applyNumberFormat="1" applyFont="1" applyFill="1"/>
    <xf numFmtId="173" fontId="0" fillId="16" borderId="0" xfId="6" applyNumberFormat="1" applyFont="1" applyFill="1"/>
    <xf numFmtId="168" fontId="0" fillId="10" borderId="0" xfId="0" applyNumberFormat="1" applyFill="1"/>
    <xf numFmtId="169" fontId="0" fillId="16" borderId="0" xfId="7" applyNumberFormat="1" applyFont="1" applyFill="1"/>
    <xf numFmtId="168" fontId="0" fillId="16" borderId="0" xfId="0" applyNumberFormat="1" applyFill="1"/>
    <xf numFmtId="169" fontId="27" fillId="13" borderId="0" xfId="7" applyNumberFormat="1" applyFont="1" applyFill="1" applyAlignment="1">
      <alignment horizontal="left"/>
    </xf>
    <xf numFmtId="169" fontId="0" fillId="13" borderId="0" xfId="7" applyNumberFormat="1" applyFont="1" applyFill="1"/>
    <xf numFmtId="169" fontId="0" fillId="8" borderId="0" xfId="7" applyNumberFormat="1" applyFont="1" applyFill="1" applyAlignment="1">
      <alignment horizontal="center"/>
    </xf>
    <xf numFmtId="169" fontId="25" fillId="10" borderId="0" xfId="7" applyNumberFormat="1" applyFont="1" applyFill="1"/>
    <xf numFmtId="174" fontId="0" fillId="14" borderId="0" xfId="6" applyNumberFormat="1" applyFont="1" applyFill="1"/>
    <xf numFmtId="0" fontId="27" fillId="12" borderId="0" xfId="0" applyFont="1" applyFill="1"/>
    <xf numFmtId="0" fontId="0" fillId="0" borderId="0" xfId="0" applyFill="1" applyAlignment="1">
      <alignment horizontal="right"/>
    </xf>
    <xf numFmtId="6" fontId="0" fillId="0" borderId="0" xfId="0" applyNumberFormat="1" applyFill="1"/>
    <xf numFmtId="165" fontId="0" fillId="0" borderId="0" xfId="0" applyNumberFormat="1" applyFill="1"/>
    <xf numFmtId="0" fontId="38" fillId="12" borderId="0" xfId="0" applyFont="1" applyFill="1" applyAlignment="1">
      <alignment horizontal="right"/>
    </xf>
    <xf numFmtId="0" fontId="44" fillId="0" borderId="0" xfId="0" applyFont="1"/>
    <xf numFmtId="0" fontId="36" fillId="0" borderId="40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44" fontId="0" fillId="0" borderId="41" xfId="0" applyNumberFormat="1" applyBorder="1" applyAlignment="1">
      <alignment horizontal="center"/>
    </xf>
    <xf numFmtId="0" fontId="1" fillId="0" borderId="1" xfId="0" applyFont="1" applyBorder="1" applyAlignment="1" applyProtection="1">
      <alignment wrapText="1"/>
      <protection locked="0"/>
    </xf>
    <xf numFmtId="1" fontId="4" fillId="2" borderId="7" xfId="0" applyNumberFormat="1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1" fontId="4" fillId="2" borderId="34" xfId="0" applyNumberFormat="1" applyFont="1" applyFill="1" applyBorder="1" applyAlignment="1">
      <alignment horizontal="center"/>
    </xf>
  </cellXfs>
  <cellStyles count="8">
    <cellStyle name="Comma" xfId="6" builtinId="3"/>
    <cellStyle name="Comma 2" xfId="5" xr:uid="{00000000-0005-0000-0000-000001000000}"/>
    <cellStyle name="Currency" xfId="7" builtinId="4"/>
    <cellStyle name="Currency 2" xfId="4" xr:uid="{00000000-0005-0000-0000-000003000000}"/>
    <cellStyle name="Normaallaad 2" xfId="1" xr:uid="{00000000-0005-0000-0000-000004000000}"/>
    <cellStyle name="Normal" xfId="0" builtinId="0"/>
    <cellStyle name="Percent" xfId="3" builtinId="5"/>
    <cellStyle name="Valuuta 2" xfId="2" xr:uid="{00000000-0005-0000-0000-000007000000}"/>
  </cellStyles>
  <dxfs count="24">
    <dxf>
      <font>
        <color theme="9" tint="-0.24994659260841701"/>
      </font>
    </dxf>
    <dxf>
      <font>
        <color rgb="FF008000"/>
      </font>
    </dxf>
    <dxf>
      <font>
        <color rgb="FFC00000"/>
      </font>
    </dxf>
    <dxf>
      <font>
        <color theme="9" tint="-0.24994659260841701"/>
      </font>
    </dxf>
    <dxf>
      <font>
        <color rgb="FF008000"/>
      </font>
    </dxf>
    <dxf>
      <font>
        <color rgb="FFC0000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008000"/>
      </font>
    </dxf>
    <dxf>
      <font>
        <color rgb="FFC00000"/>
      </font>
    </dxf>
    <dxf>
      <font>
        <color rgb="FF008000"/>
      </font>
    </dxf>
    <dxf>
      <font>
        <color rgb="FFC00000"/>
      </font>
    </dxf>
    <dxf>
      <font>
        <color rgb="FF008000"/>
      </font>
    </dxf>
    <dxf>
      <font>
        <color rgb="FFC00000"/>
      </font>
    </dxf>
    <dxf>
      <font>
        <color rgb="FF008000"/>
      </font>
    </dxf>
    <dxf>
      <font>
        <color rgb="FFC00000"/>
      </font>
    </dxf>
    <dxf>
      <font>
        <color rgb="FF008000"/>
      </font>
    </dxf>
    <dxf>
      <font>
        <color rgb="FFC00000"/>
      </font>
    </dxf>
    <dxf>
      <font>
        <color rgb="FF008000"/>
      </font>
    </dxf>
    <dxf>
      <font>
        <color rgb="FFC00000"/>
      </font>
    </dxf>
    <dxf>
      <font>
        <color rgb="FF008000"/>
      </font>
    </dxf>
    <dxf>
      <font>
        <color rgb="FFC00000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89"/>
  <sheetViews>
    <sheetView tabSelected="1" zoomScale="85" zoomScaleNormal="85" workbookViewId="0">
      <selection activeCell="J41" sqref="J41"/>
    </sheetView>
  </sheetViews>
  <sheetFormatPr defaultRowHeight="15" x14ac:dyDescent="0.25"/>
  <cols>
    <col min="1" max="1" width="33.7109375" customWidth="1"/>
    <col min="2" max="2" width="18.42578125" customWidth="1"/>
    <col min="3" max="17" width="10.7109375" customWidth="1"/>
    <col min="18" max="38" width="12.7109375" customWidth="1"/>
  </cols>
  <sheetData>
    <row r="1" spans="1:18" ht="31.5" x14ac:dyDescent="0.5">
      <c r="A1" s="290" t="s">
        <v>187</v>
      </c>
    </row>
    <row r="3" spans="1:18" x14ac:dyDescent="0.25">
      <c r="C3" s="247" t="s">
        <v>174</v>
      </c>
      <c r="F3" s="227" t="s">
        <v>173</v>
      </c>
      <c r="J3" s="161"/>
      <c r="K3" t="s">
        <v>172</v>
      </c>
    </row>
    <row r="4" spans="1:18" x14ac:dyDescent="0.25">
      <c r="A4" s="232"/>
      <c r="B4" s="232"/>
      <c r="C4" s="242" t="s">
        <v>171</v>
      </c>
      <c r="D4" s="241"/>
      <c r="F4" s="246" t="s">
        <v>156</v>
      </c>
      <c r="G4" s="245" t="s">
        <v>170</v>
      </c>
      <c r="H4" s="245" t="s">
        <v>169</v>
      </c>
      <c r="I4" s="244" t="s">
        <v>168</v>
      </c>
      <c r="J4" s="244" t="s">
        <v>167</v>
      </c>
      <c r="K4" s="243" t="s">
        <v>166</v>
      </c>
    </row>
    <row r="5" spans="1:18" x14ac:dyDescent="0.25">
      <c r="A5" s="232"/>
      <c r="B5" s="232"/>
      <c r="C5" s="242" t="s">
        <v>165</v>
      </c>
      <c r="D5" s="241"/>
      <c r="F5" s="231">
        <v>1</v>
      </c>
      <c r="G5" s="275">
        <v>0</v>
      </c>
      <c r="H5" s="276">
        <f t="shared" ref="H5:H14" si="0">G5*$D$12</f>
        <v>0</v>
      </c>
      <c r="I5" s="277">
        <v>0</v>
      </c>
      <c r="J5" s="278">
        <f t="shared" ref="J5:J14" si="1">G5*I5</f>
        <v>0</v>
      </c>
      <c r="K5" s="230">
        <f t="shared" ref="K5:K14" si="2">I5/$D$12</f>
        <v>0</v>
      </c>
    </row>
    <row r="6" spans="1:18" x14ac:dyDescent="0.25">
      <c r="A6" s="232"/>
      <c r="B6" s="232"/>
      <c r="C6" s="242" t="s">
        <v>164</v>
      </c>
      <c r="D6" s="241"/>
      <c r="F6" s="231">
        <v>2</v>
      </c>
      <c r="G6" s="276">
        <f>G5*1.02</f>
        <v>0</v>
      </c>
      <c r="H6" s="276">
        <f t="shared" si="0"/>
        <v>0</v>
      </c>
      <c r="I6" s="279">
        <f>I5</f>
        <v>0</v>
      </c>
      <c r="J6" s="278">
        <f t="shared" si="1"/>
        <v>0</v>
      </c>
      <c r="K6" s="230">
        <f t="shared" si="2"/>
        <v>0</v>
      </c>
      <c r="R6" s="229"/>
    </row>
    <row r="7" spans="1:18" x14ac:dyDescent="0.25">
      <c r="A7" s="232"/>
      <c r="B7" s="232"/>
      <c r="C7" s="242" t="s">
        <v>163</v>
      </c>
      <c r="D7" s="241"/>
      <c r="F7" s="231">
        <v>3</v>
      </c>
      <c r="G7" s="276">
        <f t="shared" ref="G7:G9" si="3">G6*1.02</f>
        <v>0</v>
      </c>
      <c r="H7" s="276">
        <f t="shared" si="0"/>
        <v>0</v>
      </c>
      <c r="I7" s="279">
        <f t="shared" ref="I7:I14" si="4">I6</f>
        <v>0</v>
      </c>
      <c r="J7" s="278">
        <f t="shared" si="1"/>
        <v>0</v>
      </c>
      <c r="K7" s="230">
        <f t="shared" si="2"/>
        <v>0</v>
      </c>
      <c r="R7" s="229"/>
    </row>
    <row r="8" spans="1:18" x14ac:dyDescent="0.25">
      <c r="A8" s="232"/>
      <c r="B8" s="232"/>
      <c r="C8" s="242" t="s">
        <v>162</v>
      </c>
      <c r="D8" s="241"/>
      <c r="F8" s="231">
        <v>4</v>
      </c>
      <c r="G8" s="276">
        <f t="shared" si="3"/>
        <v>0</v>
      </c>
      <c r="H8" s="276">
        <f t="shared" si="0"/>
        <v>0</v>
      </c>
      <c r="I8" s="279">
        <f t="shared" si="4"/>
        <v>0</v>
      </c>
      <c r="J8" s="278">
        <f t="shared" si="1"/>
        <v>0</v>
      </c>
      <c r="K8" s="230">
        <f t="shared" si="2"/>
        <v>0</v>
      </c>
      <c r="R8" s="229"/>
    </row>
    <row r="9" spans="1:18" x14ac:dyDescent="0.25">
      <c r="A9" s="232"/>
      <c r="B9" s="232"/>
      <c r="C9" s="240" t="s">
        <v>161</v>
      </c>
      <c r="D9" s="238">
        <f>SUM(D4:D8)</f>
        <v>0</v>
      </c>
      <c r="F9" s="231">
        <v>5</v>
      </c>
      <c r="G9" s="276">
        <f t="shared" si="3"/>
        <v>0</v>
      </c>
      <c r="H9" s="276">
        <f t="shared" si="0"/>
        <v>0</v>
      </c>
      <c r="I9" s="279">
        <f t="shared" si="4"/>
        <v>0</v>
      </c>
      <c r="J9" s="278">
        <f t="shared" si="1"/>
        <v>0</v>
      </c>
      <c r="K9" s="230">
        <f t="shared" si="2"/>
        <v>0</v>
      </c>
      <c r="R9" s="229"/>
    </row>
    <row r="10" spans="1:18" x14ac:dyDescent="0.25">
      <c r="A10" s="232"/>
      <c r="B10" s="232"/>
      <c r="C10" s="239"/>
      <c r="D10" s="238"/>
      <c r="F10" s="231">
        <v>6</v>
      </c>
      <c r="G10" s="276">
        <f>G9*1.02</f>
        <v>0</v>
      </c>
      <c r="H10" s="276">
        <f t="shared" si="0"/>
        <v>0</v>
      </c>
      <c r="I10" s="279">
        <f t="shared" si="4"/>
        <v>0</v>
      </c>
      <c r="J10" s="278">
        <f t="shared" si="1"/>
        <v>0</v>
      </c>
      <c r="K10" s="230">
        <f t="shared" si="2"/>
        <v>0</v>
      </c>
      <c r="R10" s="229"/>
    </row>
    <row r="11" spans="1:18" ht="15.75" thickBot="1" x14ac:dyDescent="0.3">
      <c r="A11" s="232"/>
      <c r="B11" s="232"/>
      <c r="C11" s="237"/>
      <c r="D11" s="237"/>
      <c r="F11" s="231">
        <v>7</v>
      </c>
      <c r="G11" s="276">
        <f>G10*1.02</f>
        <v>0</v>
      </c>
      <c r="H11" s="276">
        <f t="shared" si="0"/>
        <v>0</v>
      </c>
      <c r="I11" s="279">
        <f t="shared" si="4"/>
        <v>0</v>
      </c>
      <c r="J11" s="278">
        <f t="shared" si="1"/>
        <v>0</v>
      </c>
      <c r="K11" s="230">
        <f t="shared" si="2"/>
        <v>0</v>
      </c>
      <c r="R11" s="229"/>
    </row>
    <row r="12" spans="1:18" x14ac:dyDescent="0.25">
      <c r="A12" s="232"/>
      <c r="B12" s="232"/>
      <c r="C12" s="236" t="s">
        <v>160</v>
      </c>
      <c r="D12" s="235">
        <v>1.33</v>
      </c>
      <c r="F12" s="231">
        <v>8</v>
      </c>
      <c r="G12" s="276">
        <f>G11*1.02</f>
        <v>0</v>
      </c>
      <c r="H12" s="276">
        <f t="shared" si="0"/>
        <v>0</v>
      </c>
      <c r="I12" s="279">
        <f t="shared" si="4"/>
        <v>0</v>
      </c>
      <c r="J12" s="278">
        <f t="shared" si="1"/>
        <v>0</v>
      </c>
      <c r="K12" s="230">
        <f t="shared" si="2"/>
        <v>0</v>
      </c>
      <c r="R12" s="229"/>
    </row>
    <row r="13" spans="1:18" ht="15.75" thickBot="1" x14ac:dyDescent="0.3">
      <c r="A13" s="232"/>
      <c r="B13" s="232"/>
      <c r="C13" s="234" t="s">
        <v>159</v>
      </c>
      <c r="D13" s="233">
        <v>0.04</v>
      </c>
      <c r="F13" s="231">
        <v>9</v>
      </c>
      <c r="G13" s="276">
        <f>G12*1.02</f>
        <v>0</v>
      </c>
      <c r="H13" s="276">
        <f t="shared" si="0"/>
        <v>0</v>
      </c>
      <c r="I13" s="279">
        <f t="shared" si="4"/>
        <v>0</v>
      </c>
      <c r="J13" s="278">
        <f t="shared" si="1"/>
        <v>0</v>
      </c>
      <c r="K13" s="230">
        <f t="shared" si="2"/>
        <v>0</v>
      </c>
      <c r="R13" s="229"/>
    </row>
    <row r="14" spans="1:18" x14ac:dyDescent="0.25">
      <c r="A14" s="232"/>
      <c r="B14" s="232"/>
      <c r="C14" s="232"/>
      <c r="D14" s="232"/>
      <c r="F14" s="231">
        <v>10</v>
      </c>
      <c r="G14" s="276">
        <f>G13*1.02</f>
        <v>0</v>
      </c>
      <c r="H14" s="276">
        <f t="shared" si="0"/>
        <v>0</v>
      </c>
      <c r="I14" s="279">
        <f t="shared" si="4"/>
        <v>0</v>
      </c>
      <c r="J14" s="278">
        <f t="shared" si="1"/>
        <v>0</v>
      </c>
      <c r="K14" s="230">
        <f t="shared" si="2"/>
        <v>0</v>
      </c>
      <c r="R14" s="229"/>
    </row>
    <row r="15" spans="1:18" x14ac:dyDescent="0.25">
      <c r="A15" s="228"/>
      <c r="F15" s="227" t="s">
        <v>158</v>
      </c>
      <c r="J15" s="227"/>
      <c r="K15" s="227"/>
    </row>
    <row r="16" spans="1:18" x14ac:dyDescent="0.25">
      <c r="A16" s="220"/>
      <c r="B16" s="220"/>
      <c r="C16" s="221" t="s">
        <v>157</v>
      </c>
      <c r="D16" s="226"/>
      <c r="F16" s="225" t="s">
        <v>156</v>
      </c>
      <c r="G16" s="224" t="s">
        <v>155</v>
      </c>
      <c r="H16" s="223" t="s">
        <v>154</v>
      </c>
      <c r="I16" s="280" t="s">
        <v>153</v>
      </c>
      <c r="J16" s="222" t="s">
        <v>152</v>
      </c>
    </row>
    <row r="17" spans="1:16" x14ac:dyDescent="0.25">
      <c r="A17" s="220"/>
      <c r="B17" s="220"/>
      <c r="C17" s="221" t="s">
        <v>151</v>
      </c>
      <c r="D17" s="284">
        <v>3.9410000000000001E-2</v>
      </c>
      <c r="F17" s="213">
        <v>1</v>
      </c>
      <c r="G17" s="281">
        <f>$D$22*H5</f>
        <v>0</v>
      </c>
      <c r="H17" s="281">
        <f>$D$23</f>
        <v>0</v>
      </c>
      <c r="I17" s="281">
        <f>SUM(G17:H17)</f>
        <v>0</v>
      </c>
      <c r="J17" s="282">
        <f t="shared" ref="J17:J26" si="5">J5-I17</f>
        <v>0</v>
      </c>
    </row>
    <row r="18" spans="1:16" x14ac:dyDescent="0.25">
      <c r="A18" s="220"/>
      <c r="B18" s="220"/>
      <c r="C18" s="221" t="s">
        <v>150</v>
      </c>
      <c r="D18" s="284">
        <v>0</v>
      </c>
      <c r="F18" s="213">
        <v>2</v>
      </c>
      <c r="G18" s="281">
        <f>$D$22*H6</f>
        <v>0</v>
      </c>
      <c r="H18" s="281">
        <f t="shared" ref="H18:H26" si="6">$D$23</f>
        <v>0</v>
      </c>
      <c r="I18" s="281">
        <f t="shared" ref="I18:I26" si="7">SUM(G18:H18)</f>
        <v>0</v>
      </c>
      <c r="J18" s="282">
        <f t="shared" si="5"/>
        <v>0</v>
      </c>
    </row>
    <row r="19" spans="1:16" x14ac:dyDescent="0.25">
      <c r="A19" s="220"/>
      <c r="B19" s="220"/>
      <c r="C19" s="221" t="s">
        <v>149</v>
      </c>
      <c r="D19" s="284">
        <v>4.0000000000000001E-3</v>
      </c>
      <c r="F19" s="213">
        <v>3</v>
      </c>
      <c r="G19" s="281">
        <f t="shared" ref="G19:G26" si="8">$D$22*H7</f>
        <v>0</v>
      </c>
      <c r="H19" s="281">
        <f t="shared" si="6"/>
        <v>0</v>
      </c>
      <c r="I19" s="281">
        <f t="shared" si="7"/>
        <v>0</v>
      </c>
      <c r="J19" s="282">
        <f t="shared" si="5"/>
        <v>0</v>
      </c>
    </row>
    <row r="20" spans="1:16" x14ac:dyDescent="0.25">
      <c r="A20" s="220"/>
      <c r="B20" s="220"/>
      <c r="C20" s="221" t="s">
        <v>148</v>
      </c>
      <c r="D20" s="284" t="e">
        <f>5000/G5*1.33</f>
        <v>#DIV/0!</v>
      </c>
      <c r="F20" s="213">
        <v>4</v>
      </c>
      <c r="G20" s="281">
        <f t="shared" si="8"/>
        <v>0</v>
      </c>
      <c r="H20" s="281">
        <f t="shared" si="6"/>
        <v>0</v>
      </c>
      <c r="I20" s="281">
        <f t="shared" si="7"/>
        <v>0</v>
      </c>
      <c r="J20" s="282">
        <f t="shared" si="5"/>
        <v>0</v>
      </c>
    </row>
    <row r="21" spans="1:16" x14ac:dyDescent="0.25">
      <c r="A21" s="220"/>
      <c r="B21" s="220"/>
      <c r="C21" s="221" t="s">
        <v>147</v>
      </c>
      <c r="D21" s="284">
        <v>1.0999999999999999E-2</v>
      </c>
      <c r="F21" s="213">
        <v>5</v>
      </c>
      <c r="G21" s="281">
        <f t="shared" si="8"/>
        <v>0</v>
      </c>
      <c r="H21" s="281">
        <f t="shared" si="6"/>
        <v>0</v>
      </c>
      <c r="I21" s="281">
        <f t="shared" si="7"/>
        <v>0</v>
      </c>
      <c r="J21" s="282">
        <f t="shared" si="5"/>
        <v>0</v>
      </c>
    </row>
    <row r="22" spans="1:16" x14ac:dyDescent="0.25">
      <c r="A22" s="220"/>
      <c r="B22" s="220"/>
      <c r="C22" s="217" t="s">
        <v>146</v>
      </c>
      <c r="D22" s="219"/>
      <c r="F22" s="213">
        <v>6</v>
      </c>
      <c r="G22" s="281">
        <f t="shared" si="8"/>
        <v>0</v>
      </c>
      <c r="H22" s="281">
        <f t="shared" si="6"/>
        <v>0</v>
      </c>
      <c r="I22" s="281">
        <f t="shared" si="7"/>
        <v>0</v>
      </c>
      <c r="J22" s="282">
        <f t="shared" si="5"/>
        <v>0</v>
      </c>
    </row>
    <row r="23" spans="1:16" x14ac:dyDescent="0.25">
      <c r="A23" s="218"/>
      <c r="B23" s="218"/>
      <c r="C23" s="217" t="s">
        <v>145</v>
      </c>
      <c r="D23" s="216"/>
      <c r="F23" s="213">
        <v>7</v>
      </c>
      <c r="G23" s="281">
        <f t="shared" si="8"/>
        <v>0</v>
      </c>
      <c r="H23" s="281">
        <f t="shared" si="6"/>
        <v>0</v>
      </c>
      <c r="I23" s="281">
        <f t="shared" si="7"/>
        <v>0</v>
      </c>
      <c r="J23" s="282">
        <f t="shared" si="5"/>
        <v>0</v>
      </c>
    </row>
    <row r="24" spans="1:16" x14ac:dyDescent="0.25">
      <c r="A24" s="201"/>
      <c r="F24" s="213">
        <v>8</v>
      </c>
      <c r="G24" s="281">
        <f t="shared" si="8"/>
        <v>0</v>
      </c>
      <c r="H24" s="281">
        <f t="shared" si="6"/>
        <v>0</v>
      </c>
      <c r="I24" s="281">
        <f t="shared" si="7"/>
        <v>0</v>
      </c>
      <c r="J24" s="282">
        <f t="shared" si="5"/>
        <v>0</v>
      </c>
    </row>
    <row r="25" spans="1:16" x14ac:dyDescent="0.25">
      <c r="A25" s="201"/>
      <c r="B25" s="285"/>
      <c r="C25" s="289" t="s">
        <v>144</v>
      </c>
      <c r="D25" s="285"/>
      <c r="F25" s="213">
        <v>9</v>
      </c>
      <c r="G25" s="281">
        <f t="shared" si="8"/>
        <v>0</v>
      </c>
      <c r="H25" s="281">
        <f t="shared" si="6"/>
        <v>0</v>
      </c>
      <c r="I25" s="281">
        <f t="shared" si="7"/>
        <v>0</v>
      </c>
      <c r="J25" s="282">
        <f t="shared" si="5"/>
        <v>0</v>
      </c>
    </row>
    <row r="26" spans="1:16" x14ac:dyDescent="0.25">
      <c r="A26" s="201"/>
      <c r="B26" s="211"/>
      <c r="C26" s="210" t="s">
        <v>143</v>
      </c>
      <c r="D26" s="215">
        <f>B43</f>
        <v>0</v>
      </c>
      <c r="F26" s="213">
        <v>10</v>
      </c>
      <c r="G26" s="281">
        <f t="shared" si="8"/>
        <v>0</v>
      </c>
      <c r="H26" s="281">
        <f t="shared" si="6"/>
        <v>0</v>
      </c>
      <c r="I26" s="281">
        <f t="shared" si="7"/>
        <v>0</v>
      </c>
      <c r="J26" s="282">
        <f t="shared" si="5"/>
        <v>0</v>
      </c>
    </row>
    <row r="27" spans="1:16" x14ac:dyDescent="0.25">
      <c r="A27" s="201"/>
      <c r="B27" s="211"/>
      <c r="C27" s="210" t="s">
        <v>185</v>
      </c>
      <c r="D27" s="214">
        <f>B44</f>
        <v>0</v>
      </c>
      <c r="J27" s="195"/>
      <c r="P27" s="195"/>
    </row>
    <row r="28" spans="1:16" x14ac:dyDescent="0.25">
      <c r="A28" s="201"/>
      <c r="B28" s="201"/>
      <c r="C28" s="286"/>
      <c r="D28" s="201"/>
      <c r="F28" t="s">
        <v>142</v>
      </c>
      <c r="P28" s="195"/>
    </row>
    <row r="29" spans="1:16" x14ac:dyDescent="0.25">
      <c r="A29" s="201"/>
      <c r="B29" s="201"/>
      <c r="C29" s="286"/>
      <c r="D29" s="287"/>
      <c r="F29" s="197" t="s">
        <v>183</v>
      </c>
      <c r="G29" s="283">
        <v>0</v>
      </c>
      <c r="H29" s="212"/>
      <c r="P29" s="195"/>
    </row>
    <row r="30" spans="1:16" x14ac:dyDescent="0.25">
      <c r="A30" s="201"/>
      <c r="B30" s="201"/>
      <c r="C30" s="286"/>
      <c r="D30" s="288"/>
      <c r="F30" s="197" t="s">
        <v>184</v>
      </c>
      <c r="G30" s="283"/>
      <c r="P30" s="195"/>
    </row>
    <row r="31" spans="1:16" ht="15.75" thickBot="1" x14ac:dyDescent="0.3">
      <c r="F31" t="s">
        <v>141</v>
      </c>
      <c r="G31" s="209">
        <f>G29+G30</f>
        <v>0</v>
      </c>
      <c r="P31" s="195"/>
    </row>
    <row r="32" spans="1:16" ht="27" thickBot="1" x14ac:dyDescent="0.45">
      <c r="A32" s="208"/>
      <c r="B32" s="207"/>
      <c r="C32" s="206" t="s">
        <v>140</v>
      </c>
      <c r="D32" s="291" t="str">
        <f>IF(B43&lt;B41, "Jah", "Ei")</f>
        <v>Ei</v>
      </c>
      <c r="E32" s="292"/>
      <c r="G32" t="s">
        <v>139</v>
      </c>
      <c r="P32" s="195"/>
    </row>
    <row r="33" spans="1:59" ht="15" customHeight="1" x14ac:dyDescent="0.4">
      <c r="A33" s="205"/>
      <c r="B33" s="204"/>
      <c r="C33" s="203"/>
      <c r="D33" s="198"/>
      <c r="E33" s="198"/>
      <c r="F33" s="201"/>
      <c r="G33" s="197"/>
      <c r="H33" s="197"/>
      <c r="I33" s="197"/>
      <c r="J33" s="197"/>
      <c r="K33" s="197"/>
      <c r="P33" s="195"/>
    </row>
    <row r="34" spans="1:59" ht="15" customHeight="1" thickBot="1" x14ac:dyDescent="0.45">
      <c r="A34" s="202" t="s">
        <v>175</v>
      </c>
      <c r="B34" s="201"/>
      <c r="C34" s="201"/>
      <c r="D34" s="201"/>
      <c r="G34" s="197"/>
      <c r="H34" s="197"/>
      <c r="I34" s="197"/>
      <c r="J34" s="197"/>
      <c r="K34" s="197"/>
      <c r="L34" s="185"/>
      <c r="M34" s="184"/>
      <c r="N34" s="184"/>
    </row>
    <row r="35" spans="1:59" ht="15" customHeight="1" x14ac:dyDescent="0.4">
      <c r="A35" s="200" t="s">
        <v>138</v>
      </c>
      <c r="B35" s="199">
        <f>NPV($D$13,C47:E47)</f>
        <v>0</v>
      </c>
      <c r="D35" s="198"/>
      <c r="G35" s="197"/>
      <c r="H35" s="197"/>
      <c r="I35" s="197"/>
      <c r="J35" s="197"/>
      <c r="K35" s="197"/>
      <c r="L35" s="185"/>
      <c r="M35" s="184"/>
      <c r="N35" s="184"/>
    </row>
    <row r="36" spans="1:59" ht="15" customHeight="1" x14ac:dyDescent="0.4">
      <c r="A36" s="196" t="s">
        <v>137</v>
      </c>
      <c r="B36" s="166">
        <f>NPV($D$13,C49:O49)</f>
        <v>0</v>
      </c>
      <c r="L36" s="185"/>
      <c r="M36" s="184"/>
      <c r="N36" s="184"/>
    </row>
    <row r="37" spans="1:59" ht="15" customHeight="1" x14ac:dyDescent="0.4">
      <c r="A37" s="196" t="s">
        <v>136</v>
      </c>
      <c r="B37" s="166">
        <f>NPV($D$13,C50:O50)</f>
        <v>0</v>
      </c>
      <c r="L37" s="185"/>
      <c r="M37" s="184"/>
      <c r="N37" s="184"/>
    </row>
    <row r="38" spans="1:59" ht="15" customHeight="1" x14ac:dyDescent="0.4">
      <c r="A38" s="196" t="s">
        <v>181</v>
      </c>
      <c r="B38" s="166">
        <f>NPV($D$13,C51:O51)</f>
        <v>0</v>
      </c>
      <c r="L38" s="18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</row>
    <row r="39" spans="1:59" ht="15" customHeight="1" x14ac:dyDescent="0.25">
      <c r="A39" s="196" t="s">
        <v>182</v>
      </c>
      <c r="B39" s="166">
        <f>NPV($D$13,C52:O52)</f>
        <v>0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</row>
    <row r="40" spans="1:59" ht="15" customHeight="1" x14ac:dyDescent="0.4">
      <c r="A40" s="196" t="s">
        <v>135</v>
      </c>
      <c r="B40" s="166">
        <f>B36+B37+B38+B39</f>
        <v>0</v>
      </c>
      <c r="C40" s="195"/>
      <c r="D40" s="182"/>
      <c r="J40" s="186"/>
      <c r="L40" s="185"/>
      <c r="M40" s="184"/>
      <c r="N40" s="184"/>
    </row>
    <row r="41" spans="1:59" ht="15" customHeight="1" x14ac:dyDescent="0.4">
      <c r="A41" s="196" t="s">
        <v>177</v>
      </c>
      <c r="B41" s="166">
        <f>-IF(B40&lt;0,B35,B35+B40)</f>
        <v>0</v>
      </c>
      <c r="C41" s="195"/>
      <c r="D41" s="182"/>
      <c r="J41" s="186"/>
      <c r="L41" s="185"/>
      <c r="M41" s="184"/>
      <c r="N41" s="184"/>
    </row>
    <row r="42" spans="1:59" ht="15" customHeight="1" thickBot="1" x14ac:dyDescent="0.45">
      <c r="A42" s="194" t="s">
        <v>134</v>
      </c>
      <c r="B42" s="193">
        <v>0.35</v>
      </c>
      <c r="D42" s="182"/>
      <c r="J42" s="186"/>
      <c r="L42" s="185"/>
      <c r="M42" s="184"/>
      <c r="N42" s="184"/>
    </row>
    <row r="43" spans="1:59" ht="15" customHeight="1" thickBot="1" x14ac:dyDescent="0.45">
      <c r="A43" s="191" t="s">
        <v>176</v>
      </c>
      <c r="B43" s="192">
        <f>IF((-SUM(C47:E47)*B42)&gt;350000,350000,-SUM(C47:E47)*B42)</f>
        <v>0</v>
      </c>
      <c r="C43" s="187"/>
      <c r="D43" s="182"/>
      <c r="J43" s="186"/>
      <c r="L43" s="185"/>
      <c r="M43" s="184"/>
      <c r="N43" s="184"/>
    </row>
    <row r="44" spans="1:59" ht="15" customHeight="1" thickBot="1" x14ac:dyDescent="0.45">
      <c r="A44" s="191" t="s">
        <v>133</v>
      </c>
      <c r="B44" s="190">
        <f>D9-B43</f>
        <v>0</v>
      </c>
      <c r="D44" s="182"/>
      <c r="J44" s="186"/>
      <c r="L44" s="185"/>
      <c r="M44" s="184"/>
      <c r="N44" s="184"/>
    </row>
    <row r="45" spans="1:59" ht="15" customHeight="1" thickBot="1" x14ac:dyDescent="0.3">
      <c r="A45" s="189"/>
      <c r="B45" s="188"/>
      <c r="C45" s="296" t="s">
        <v>179</v>
      </c>
      <c r="D45" s="294"/>
      <c r="E45" s="294"/>
      <c r="F45" s="293" t="s">
        <v>178</v>
      </c>
      <c r="G45" s="294"/>
      <c r="H45" s="294"/>
      <c r="I45" s="294"/>
      <c r="J45" s="294"/>
      <c r="K45" s="294"/>
      <c r="L45" s="294"/>
      <c r="M45" s="294"/>
      <c r="N45" s="294"/>
      <c r="O45" s="295"/>
    </row>
    <row r="46" spans="1:59" ht="15.75" thickBot="1" x14ac:dyDescent="0.3">
      <c r="A46" s="264" t="s">
        <v>132</v>
      </c>
      <c r="B46">
        <v>0</v>
      </c>
      <c r="C46" s="196">
        <v>1</v>
      </c>
      <c r="D46" s="252">
        <f t="shared" ref="D46" si="9">C46+1</f>
        <v>2</v>
      </c>
      <c r="E46" s="252">
        <f t="shared" ref="E46" si="10">D46+1</f>
        <v>3</v>
      </c>
      <c r="F46" s="196">
        <v>1</v>
      </c>
      <c r="G46" s="252">
        <f t="shared" ref="G46:O46" si="11">F46+1</f>
        <v>2</v>
      </c>
      <c r="H46" s="252">
        <f t="shared" si="11"/>
        <v>3</v>
      </c>
      <c r="I46" s="252">
        <f t="shared" si="11"/>
        <v>4</v>
      </c>
      <c r="J46" s="252">
        <f t="shared" si="11"/>
        <v>5</v>
      </c>
      <c r="K46" s="252">
        <f t="shared" si="11"/>
        <v>6</v>
      </c>
      <c r="L46" s="252">
        <f t="shared" si="11"/>
        <v>7</v>
      </c>
      <c r="M46" s="252">
        <f t="shared" si="11"/>
        <v>8</v>
      </c>
      <c r="N46" s="252">
        <f t="shared" si="11"/>
        <v>9</v>
      </c>
      <c r="O46" s="253">
        <f t="shared" si="11"/>
        <v>10</v>
      </c>
      <c r="P46" s="182"/>
      <c r="Q46" s="182"/>
      <c r="R46" s="182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</row>
    <row r="47" spans="1:59" ht="15.75" thickBot="1" x14ac:dyDescent="0.3">
      <c r="A47" s="181" t="s">
        <v>131</v>
      </c>
      <c r="B47" s="180"/>
      <c r="C47" s="261">
        <f>-$D9*0.5</f>
        <v>0</v>
      </c>
      <c r="D47" s="262">
        <f>-$D9*0.5</f>
        <v>0</v>
      </c>
      <c r="E47" s="263">
        <v>0</v>
      </c>
      <c r="F47" s="271"/>
      <c r="G47" s="271"/>
      <c r="H47" s="271"/>
      <c r="I47" s="272"/>
      <c r="J47" s="272"/>
      <c r="K47" s="272"/>
      <c r="L47" s="272"/>
      <c r="M47" s="272"/>
      <c r="N47" s="272"/>
      <c r="O47" s="273"/>
      <c r="P47" s="179"/>
      <c r="Q47" s="178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</row>
    <row r="48" spans="1:59" ht="15.75" thickBot="1" x14ac:dyDescent="0.3">
      <c r="A48" s="173" t="s">
        <v>130</v>
      </c>
      <c r="B48" s="177"/>
      <c r="C48" s="255">
        <f>-$B42*C$47</f>
        <v>0</v>
      </c>
      <c r="D48" s="171">
        <f t="shared" ref="D48:E48" si="12">-$B42*D$47</f>
        <v>0</v>
      </c>
      <c r="E48" s="174">
        <f t="shared" si="12"/>
        <v>0</v>
      </c>
      <c r="F48" s="265"/>
      <c r="G48" s="266"/>
      <c r="H48" s="266"/>
      <c r="I48" s="266"/>
      <c r="J48" s="266"/>
      <c r="K48" s="266"/>
      <c r="L48" s="266"/>
      <c r="M48" s="266"/>
      <c r="N48" s="266"/>
      <c r="O48" s="267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</row>
    <row r="49" spans="1:38" x14ac:dyDescent="0.25">
      <c r="A49" s="173" t="s">
        <v>76</v>
      </c>
      <c r="B49" s="177"/>
      <c r="C49" s="256">
        <v>0</v>
      </c>
      <c r="D49" s="257">
        <v>0</v>
      </c>
      <c r="E49" s="258">
        <v>0</v>
      </c>
      <c r="F49" s="254">
        <f>J5</f>
        <v>0</v>
      </c>
      <c r="G49" s="176">
        <f>J6</f>
        <v>0</v>
      </c>
      <c r="H49" s="167">
        <f>J7</f>
        <v>0</v>
      </c>
      <c r="I49" s="167">
        <f>J8</f>
        <v>0</v>
      </c>
      <c r="J49" s="167">
        <f>J9</f>
        <v>0</v>
      </c>
      <c r="K49" s="167">
        <f>J10</f>
        <v>0</v>
      </c>
      <c r="L49" s="167">
        <f>J11</f>
        <v>0</v>
      </c>
      <c r="M49" s="167">
        <f>J12</f>
        <v>0</v>
      </c>
      <c r="N49" s="167">
        <f>J13</f>
        <v>0</v>
      </c>
      <c r="O49" s="166">
        <f>J14</f>
        <v>0</v>
      </c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</row>
    <row r="50" spans="1:38" x14ac:dyDescent="0.25">
      <c r="A50" s="175" t="s">
        <v>129</v>
      </c>
      <c r="B50" s="172"/>
      <c r="C50" s="255">
        <v>0</v>
      </c>
      <c r="D50" s="171">
        <v>0</v>
      </c>
      <c r="E50" s="174">
        <v>0</v>
      </c>
      <c r="F50" s="254">
        <f>-I17</f>
        <v>0</v>
      </c>
      <c r="G50" s="176">
        <f>-I18</f>
        <v>0</v>
      </c>
      <c r="H50" s="167">
        <f>-I19</f>
        <v>0</v>
      </c>
      <c r="I50" s="167">
        <f>-I20</f>
        <v>0</v>
      </c>
      <c r="J50" s="167">
        <f>-I21</f>
        <v>0</v>
      </c>
      <c r="K50" s="167">
        <f>-I22</f>
        <v>0</v>
      </c>
      <c r="L50" s="167">
        <f>-I23</f>
        <v>0</v>
      </c>
      <c r="M50" s="167">
        <f>-I24</f>
        <v>0</v>
      </c>
      <c r="N50" s="167">
        <f>-I25</f>
        <v>0</v>
      </c>
      <c r="O50" s="166">
        <f>-I26</f>
        <v>0</v>
      </c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</row>
    <row r="51" spans="1:38" x14ac:dyDescent="0.25">
      <c r="A51" s="175" t="s">
        <v>128</v>
      </c>
      <c r="B51" s="172"/>
      <c r="C51" s="255">
        <v>0</v>
      </c>
      <c r="D51" s="171">
        <v>0</v>
      </c>
      <c r="E51" s="174">
        <v>0</v>
      </c>
      <c r="F51" s="255">
        <v>0</v>
      </c>
      <c r="G51" s="171">
        <f t="shared" ref="G51:K52" si="13">F51</f>
        <v>0</v>
      </c>
      <c r="H51" s="171">
        <f t="shared" si="13"/>
        <v>0</v>
      </c>
      <c r="I51" s="171">
        <f t="shared" si="13"/>
        <v>0</v>
      </c>
      <c r="J51" s="171">
        <f t="shared" si="13"/>
        <v>0</v>
      </c>
      <c r="K51" s="274">
        <f t="shared" si="13"/>
        <v>0</v>
      </c>
      <c r="L51" s="274">
        <v>0</v>
      </c>
      <c r="M51" s="171">
        <v>0</v>
      </c>
      <c r="N51" s="171">
        <f>M51</f>
        <v>0</v>
      </c>
      <c r="O51" s="174">
        <f>N51</f>
        <v>0</v>
      </c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</row>
    <row r="52" spans="1:38" x14ac:dyDescent="0.25">
      <c r="A52" s="173" t="s">
        <v>180</v>
      </c>
      <c r="B52" s="172"/>
      <c r="C52" s="255">
        <v>0</v>
      </c>
      <c r="D52" s="171">
        <v>0</v>
      </c>
      <c r="E52" s="174">
        <v>0</v>
      </c>
      <c r="F52" s="255">
        <v>0</v>
      </c>
      <c r="G52" s="171">
        <f t="shared" si="13"/>
        <v>0</v>
      </c>
      <c r="H52" s="171">
        <f t="shared" si="13"/>
        <v>0</v>
      </c>
      <c r="I52" s="171">
        <f t="shared" si="13"/>
        <v>0</v>
      </c>
      <c r="J52" s="171">
        <f t="shared" si="13"/>
        <v>0</v>
      </c>
      <c r="K52" s="171">
        <f t="shared" si="13"/>
        <v>0</v>
      </c>
      <c r="L52" s="171">
        <f>K52</f>
        <v>0</v>
      </c>
      <c r="M52" s="171">
        <f>L52</f>
        <v>0</v>
      </c>
      <c r="N52" s="171">
        <f>M52</f>
        <v>0</v>
      </c>
      <c r="O52" s="174">
        <v>0</v>
      </c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</row>
    <row r="53" spans="1:38" ht="15.75" thickBot="1" x14ac:dyDescent="0.3">
      <c r="A53" s="169" t="s">
        <v>127</v>
      </c>
      <c r="B53" s="168"/>
      <c r="C53" s="255">
        <f t="shared" ref="C53:O53" si="14">SUM(C47:C52)</f>
        <v>0</v>
      </c>
      <c r="D53" s="171">
        <f t="shared" si="14"/>
        <v>0</v>
      </c>
      <c r="E53" s="174">
        <f t="shared" si="14"/>
        <v>0</v>
      </c>
      <c r="F53" s="254">
        <f t="shared" si="14"/>
        <v>0</v>
      </c>
      <c r="G53" s="167">
        <f t="shared" si="14"/>
        <v>0</v>
      </c>
      <c r="H53" s="167">
        <f t="shared" si="14"/>
        <v>0</v>
      </c>
      <c r="I53" s="167">
        <f t="shared" si="14"/>
        <v>0</v>
      </c>
      <c r="J53" s="167">
        <f t="shared" si="14"/>
        <v>0</v>
      </c>
      <c r="K53" s="167">
        <f t="shared" si="14"/>
        <v>0</v>
      </c>
      <c r="L53" s="167">
        <f t="shared" si="14"/>
        <v>0</v>
      </c>
      <c r="M53" s="167">
        <f t="shared" si="14"/>
        <v>0</v>
      </c>
      <c r="N53" s="167">
        <f t="shared" si="14"/>
        <v>0</v>
      </c>
      <c r="O53" s="166">
        <f t="shared" si="14"/>
        <v>0</v>
      </c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</row>
    <row r="54" spans="1:38" x14ac:dyDescent="0.25">
      <c r="A54" s="164" t="s">
        <v>126</v>
      </c>
      <c r="B54" s="259">
        <f>NPV($D$13,D53:O53)+C53</f>
        <v>0</v>
      </c>
      <c r="C54" s="265"/>
      <c r="D54" s="266"/>
      <c r="E54" s="267"/>
      <c r="F54" s="265"/>
      <c r="G54" s="266"/>
      <c r="H54" s="266"/>
      <c r="I54" s="266"/>
      <c r="J54" s="266"/>
      <c r="K54" s="266"/>
      <c r="L54" s="266"/>
      <c r="M54" s="266"/>
      <c r="N54" s="266"/>
      <c r="O54" s="267"/>
    </row>
    <row r="55" spans="1:38" ht="15.75" thickBot="1" x14ac:dyDescent="0.3">
      <c r="A55" s="163" t="s">
        <v>125</v>
      </c>
      <c r="B55" s="260" t="e">
        <f>IRR(C53:O53)</f>
        <v>#NUM!</v>
      </c>
      <c r="C55" s="268"/>
      <c r="D55" s="269"/>
      <c r="E55" s="270"/>
      <c r="F55" s="268"/>
      <c r="G55" s="269"/>
      <c r="H55" s="269"/>
      <c r="I55" s="269"/>
      <c r="J55" s="269"/>
      <c r="K55" s="269"/>
      <c r="L55" s="269"/>
      <c r="M55" s="269"/>
      <c r="N55" s="269"/>
      <c r="O55" s="270"/>
    </row>
    <row r="56" spans="1:38" x14ac:dyDescent="0.25">
      <c r="A56" s="251"/>
      <c r="B56" s="251"/>
      <c r="C56" s="250"/>
      <c r="D56" s="161"/>
      <c r="E56" s="161"/>
      <c r="F56" s="161"/>
      <c r="G56" s="161"/>
      <c r="H56" s="161"/>
      <c r="I56" s="161"/>
      <c r="J56" s="161"/>
      <c r="K56" s="161"/>
      <c r="L56" s="161"/>
    </row>
    <row r="57" spans="1:38" x14ac:dyDescent="0.25">
      <c r="A57" s="251"/>
      <c r="B57" s="251"/>
      <c r="C57" s="250"/>
      <c r="D57" s="161"/>
      <c r="E57" s="161"/>
      <c r="F57" s="161"/>
      <c r="G57" s="161"/>
      <c r="H57" s="161"/>
      <c r="I57" s="161"/>
      <c r="J57" s="161"/>
      <c r="K57" s="161"/>
      <c r="L57" s="161"/>
    </row>
    <row r="58" spans="1:38" x14ac:dyDescent="0.25">
      <c r="A58" s="251"/>
      <c r="B58" s="251"/>
      <c r="C58" s="250"/>
      <c r="D58" s="161"/>
      <c r="E58" s="161"/>
      <c r="F58" s="161"/>
      <c r="G58" s="161"/>
      <c r="H58" s="161"/>
      <c r="I58" s="161"/>
      <c r="J58" s="161"/>
      <c r="K58" s="161"/>
      <c r="L58" s="161"/>
    </row>
    <row r="59" spans="1:38" x14ac:dyDescent="0.25">
      <c r="A59" s="251"/>
      <c r="B59" s="251"/>
      <c r="C59" s="250"/>
      <c r="D59" s="161"/>
      <c r="E59" s="161"/>
      <c r="F59" s="161"/>
      <c r="G59" s="161"/>
      <c r="H59" s="161"/>
      <c r="I59" s="161"/>
      <c r="J59" s="161"/>
      <c r="K59" s="161"/>
      <c r="L59" s="161"/>
    </row>
    <row r="60" spans="1:38" x14ac:dyDescent="0.25">
      <c r="A60" s="251"/>
      <c r="B60" s="251"/>
      <c r="C60" s="250"/>
      <c r="D60" s="161"/>
      <c r="E60" s="161"/>
      <c r="F60" s="161"/>
      <c r="G60" s="161"/>
      <c r="H60" s="161"/>
      <c r="I60" s="161"/>
      <c r="J60" s="161"/>
      <c r="K60" s="161"/>
      <c r="L60" s="161"/>
    </row>
    <row r="61" spans="1:38" x14ac:dyDescent="0.25">
      <c r="A61" s="251"/>
      <c r="B61" s="251"/>
      <c r="C61" s="250"/>
      <c r="D61" s="161"/>
      <c r="E61" s="161"/>
      <c r="F61" s="161"/>
      <c r="G61" s="161"/>
      <c r="H61" s="161"/>
      <c r="I61" s="161"/>
      <c r="J61" s="161"/>
      <c r="K61" s="161"/>
      <c r="L61" s="161"/>
    </row>
    <row r="63" spans="1:38" x14ac:dyDescent="0.25">
      <c r="A63" s="182"/>
    </row>
    <row r="64" spans="1:38" x14ac:dyDescent="0.25">
      <c r="A64" s="167"/>
      <c r="B64" s="161"/>
    </row>
    <row r="65" spans="1:2" x14ac:dyDescent="0.25">
      <c r="A65" s="167"/>
      <c r="B65" s="161"/>
    </row>
    <row r="66" spans="1:2" x14ac:dyDescent="0.25">
      <c r="A66" s="167"/>
      <c r="B66" s="161"/>
    </row>
    <row r="67" spans="1:2" x14ac:dyDescent="0.25">
      <c r="A67" s="167"/>
      <c r="B67" s="161"/>
    </row>
    <row r="68" spans="1:2" x14ac:dyDescent="0.25">
      <c r="A68" s="167"/>
      <c r="B68" s="161"/>
    </row>
    <row r="69" spans="1:2" x14ac:dyDescent="0.25">
      <c r="A69" s="248"/>
      <c r="B69" s="168"/>
    </row>
    <row r="86" spans="1:14" x14ac:dyDescent="0.25">
      <c r="M86" s="162"/>
      <c r="N86" s="162"/>
    </row>
    <row r="87" spans="1:14" x14ac:dyDescent="0.25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</row>
    <row r="88" spans="1:14" x14ac:dyDescent="0.25">
      <c r="A88" s="160"/>
      <c r="B88" s="160"/>
      <c r="C88" s="159"/>
      <c r="D88" s="159"/>
      <c r="E88" s="159"/>
      <c r="F88" s="159"/>
      <c r="G88" s="159"/>
      <c r="H88" s="159"/>
      <c r="I88" s="159"/>
      <c r="J88" s="159"/>
      <c r="K88" s="159"/>
      <c r="L88" s="159"/>
    </row>
    <row r="89" spans="1:14" x14ac:dyDescent="0.25">
      <c r="A89" s="157"/>
      <c r="B89" s="157"/>
      <c r="C89" s="158"/>
      <c r="D89" s="157"/>
      <c r="E89" s="157"/>
      <c r="F89" s="157"/>
      <c r="G89" s="157"/>
      <c r="H89" s="157"/>
      <c r="I89" s="157"/>
      <c r="J89" s="157"/>
      <c r="K89" s="157"/>
      <c r="L89" s="157"/>
    </row>
  </sheetData>
  <mergeCells count="3">
    <mergeCell ref="D32:E32"/>
    <mergeCell ref="F45:O45"/>
    <mergeCell ref="C45:E4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89"/>
  <sheetViews>
    <sheetView zoomScale="85" zoomScaleNormal="85" workbookViewId="0">
      <selection activeCell="M22" sqref="M22"/>
    </sheetView>
  </sheetViews>
  <sheetFormatPr defaultRowHeight="15" x14ac:dyDescent="0.25"/>
  <cols>
    <col min="1" max="1" width="33.7109375" customWidth="1"/>
    <col min="2" max="2" width="18.42578125" customWidth="1"/>
    <col min="3" max="3" width="10.7109375" customWidth="1"/>
    <col min="4" max="4" width="12" customWidth="1"/>
    <col min="5" max="17" width="10.7109375" customWidth="1"/>
    <col min="18" max="38" width="12.7109375" customWidth="1"/>
  </cols>
  <sheetData>
    <row r="1" spans="1:18" ht="38.25" customHeight="1" x14ac:dyDescent="0.5">
      <c r="A1" s="290" t="s">
        <v>186</v>
      </c>
    </row>
    <row r="3" spans="1:18" x14ac:dyDescent="0.25">
      <c r="C3" s="247" t="s">
        <v>174</v>
      </c>
      <c r="F3" s="227" t="s">
        <v>173</v>
      </c>
      <c r="J3" s="161"/>
      <c r="K3" t="s">
        <v>172</v>
      </c>
    </row>
    <row r="4" spans="1:18" x14ac:dyDescent="0.25">
      <c r="A4" s="232"/>
      <c r="B4" s="232"/>
      <c r="C4" s="242" t="s">
        <v>171</v>
      </c>
      <c r="D4" s="241"/>
      <c r="F4" s="246" t="s">
        <v>156</v>
      </c>
      <c r="G4" s="245" t="s">
        <v>170</v>
      </c>
      <c r="H4" s="245" t="s">
        <v>169</v>
      </c>
      <c r="I4" s="244" t="s">
        <v>168</v>
      </c>
      <c r="J4" s="244" t="s">
        <v>167</v>
      </c>
      <c r="K4" s="243" t="s">
        <v>166</v>
      </c>
    </row>
    <row r="5" spans="1:18" x14ac:dyDescent="0.25">
      <c r="A5" s="232"/>
      <c r="B5" s="232"/>
      <c r="C5" s="242" t="s">
        <v>165</v>
      </c>
      <c r="D5" s="241"/>
      <c r="F5" s="231">
        <v>1</v>
      </c>
      <c r="G5" s="275"/>
      <c r="H5" s="276">
        <f t="shared" ref="H5:H14" si="0">G5*$D$12</f>
        <v>0</v>
      </c>
      <c r="I5" s="277"/>
      <c r="J5" s="278">
        <f t="shared" ref="J5:J14" si="1">G5*I5</f>
        <v>0</v>
      </c>
      <c r="K5" s="230">
        <f t="shared" ref="K5:K14" si="2">I5/$D$12</f>
        <v>0</v>
      </c>
    </row>
    <row r="6" spans="1:18" x14ac:dyDescent="0.25">
      <c r="A6" s="232"/>
      <c r="B6" s="232"/>
      <c r="C6" s="242" t="s">
        <v>164</v>
      </c>
      <c r="D6" s="241"/>
      <c r="F6" s="231">
        <v>2</v>
      </c>
      <c r="G6" s="276">
        <f>G5*1.02</f>
        <v>0</v>
      </c>
      <c r="H6" s="276">
        <f t="shared" si="0"/>
        <v>0</v>
      </c>
      <c r="I6" s="279">
        <f>I5</f>
        <v>0</v>
      </c>
      <c r="J6" s="278">
        <f t="shared" si="1"/>
        <v>0</v>
      </c>
      <c r="K6" s="230">
        <f t="shared" si="2"/>
        <v>0</v>
      </c>
      <c r="R6" s="229"/>
    </row>
    <row r="7" spans="1:18" x14ac:dyDescent="0.25">
      <c r="A7" s="232"/>
      <c r="B7" s="232"/>
      <c r="C7" s="242" t="s">
        <v>163</v>
      </c>
      <c r="D7" s="241"/>
      <c r="F7" s="231">
        <v>3</v>
      </c>
      <c r="G7" s="276">
        <f t="shared" ref="G7:G9" si="3">G6*1.02</f>
        <v>0</v>
      </c>
      <c r="H7" s="276">
        <f t="shared" si="0"/>
        <v>0</v>
      </c>
      <c r="I7" s="279">
        <f t="shared" ref="I7:I14" si="4">I6</f>
        <v>0</v>
      </c>
      <c r="J7" s="278">
        <f t="shared" si="1"/>
        <v>0</v>
      </c>
      <c r="K7" s="230">
        <f t="shared" si="2"/>
        <v>0</v>
      </c>
      <c r="R7" s="229"/>
    </row>
    <row r="8" spans="1:18" x14ac:dyDescent="0.25">
      <c r="A8" s="232"/>
      <c r="B8" s="232"/>
      <c r="C8" s="242" t="s">
        <v>162</v>
      </c>
      <c r="D8" s="241"/>
      <c r="F8" s="231">
        <v>4</v>
      </c>
      <c r="G8" s="276">
        <f t="shared" si="3"/>
        <v>0</v>
      </c>
      <c r="H8" s="276">
        <f t="shared" si="0"/>
        <v>0</v>
      </c>
      <c r="I8" s="279">
        <f t="shared" si="4"/>
        <v>0</v>
      </c>
      <c r="J8" s="278">
        <f t="shared" si="1"/>
        <v>0</v>
      </c>
      <c r="K8" s="230">
        <f t="shared" si="2"/>
        <v>0</v>
      </c>
      <c r="R8" s="229"/>
    </row>
    <row r="9" spans="1:18" x14ac:dyDescent="0.25">
      <c r="A9" s="232"/>
      <c r="B9" s="232"/>
      <c r="C9" s="240" t="s">
        <v>161</v>
      </c>
      <c r="D9" s="238">
        <f>SUM(D4:D8)</f>
        <v>0</v>
      </c>
      <c r="F9" s="231">
        <v>5</v>
      </c>
      <c r="G9" s="276">
        <f t="shared" si="3"/>
        <v>0</v>
      </c>
      <c r="H9" s="276">
        <f t="shared" si="0"/>
        <v>0</v>
      </c>
      <c r="I9" s="279">
        <f t="shared" si="4"/>
        <v>0</v>
      </c>
      <c r="J9" s="278">
        <f t="shared" si="1"/>
        <v>0</v>
      </c>
      <c r="K9" s="230">
        <f t="shared" si="2"/>
        <v>0</v>
      </c>
      <c r="R9" s="229"/>
    </row>
    <row r="10" spans="1:18" x14ac:dyDescent="0.25">
      <c r="A10" s="232"/>
      <c r="B10" s="232"/>
      <c r="C10" s="239"/>
      <c r="D10" s="238"/>
      <c r="F10" s="231">
        <v>6</v>
      </c>
      <c r="G10" s="276">
        <f>G9*1.02</f>
        <v>0</v>
      </c>
      <c r="H10" s="276">
        <f t="shared" si="0"/>
        <v>0</v>
      </c>
      <c r="I10" s="279">
        <f t="shared" si="4"/>
        <v>0</v>
      </c>
      <c r="J10" s="278">
        <f t="shared" si="1"/>
        <v>0</v>
      </c>
      <c r="K10" s="230">
        <f t="shared" si="2"/>
        <v>0</v>
      </c>
      <c r="R10" s="229"/>
    </row>
    <row r="11" spans="1:18" ht="15.75" thickBot="1" x14ac:dyDescent="0.3">
      <c r="A11" s="232"/>
      <c r="B11" s="232"/>
      <c r="C11" s="237"/>
      <c r="D11" s="237"/>
      <c r="F11" s="231">
        <v>7</v>
      </c>
      <c r="G11" s="276">
        <f>G10*1.02</f>
        <v>0</v>
      </c>
      <c r="H11" s="276">
        <f t="shared" si="0"/>
        <v>0</v>
      </c>
      <c r="I11" s="279">
        <f t="shared" si="4"/>
        <v>0</v>
      </c>
      <c r="J11" s="278">
        <f t="shared" si="1"/>
        <v>0</v>
      </c>
      <c r="K11" s="230">
        <f t="shared" si="2"/>
        <v>0</v>
      </c>
      <c r="R11" s="229"/>
    </row>
    <row r="12" spans="1:18" x14ac:dyDescent="0.25">
      <c r="A12" s="232"/>
      <c r="B12" s="232"/>
      <c r="C12" s="236" t="s">
        <v>160</v>
      </c>
      <c r="D12" s="235">
        <v>1.33</v>
      </c>
      <c r="F12" s="231">
        <v>8</v>
      </c>
      <c r="G12" s="276">
        <f>G11*1.02</f>
        <v>0</v>
      </c>
      <c r="H12" s="276">
        <f t="shared" si="0"/>
        <v>0</v>
      </c>
      <c r="I12" s="279">
        <f t="shared" si="4"/>
        <v>0</v>
      </c>
      <c r="J12" s="278">
        <f t="shared" si="1"/>
        <v>0</v>
      </c>
      <c r="K12" s="230">
        <f t="shared" si="2"/>
        <v>0</v>
      </c>
      <c r="R12" s="229"/>
    </row>
    <row r="13" spans="1:18" ht="15.75" thickBot="1" x14ac:dyDescent="0.3">
      <c r="A13" s="232"/>
      <c r="B13" s="232"/>
      <c r="C13" s="234" t="s">
        <v>159</v>
      </c>
      <c r="D13" s="233">
        <v>0.04</v>
      </c>
      <c r="F13" s="231">
        <v>9</v>
      </c>
      <c r="G13" s="276">
        <f>G12*1.02</f>
        <v>0</v>
      </c>
      <c r="H13" s="276">
        <f t="shared" si="0"/>
        <v>0</v>
      </c>
      <c r="I13" s="279">
        <f t="shared" si="4"/>
        <v>0</v>
      </c>
      <c r="J13" s="278">
        <f t="shared" si="1"/>
        <v>0</v>
      </c>
      <c r="K13" s="230">
        <f t="shared" si="2"/>
        <v>0</v>
      </c>
      <c r="R13" s="229"/>
    </row>
    <row r="14" spans="1:18" x14ac:dyDescent="0.25">
      <c r="A14" s="232"/>
      <c r="B14" s="232"/>
      <c r="C14" s="232"/>
      <c r="D14" s="232"/>
      <c r="F14" s="231">
        <v>10</v>
      </c>
      <c r="G14" s="276">
        <f>G13*1.02</f>
        <v>0</v>
      </c>
      <c r="H14" s="276">
        <f t="shared" si="0"/>
        <v>0</v>
      </c>
      <c r="I14" s="279">
        <f t="shared" si="4"/>
        <v>0</v>
      </c>
      <c r="J14" s="278">
        <f t="shared" si="1"/>
        <v>0</v>
      </c>
      <c r="K14" s="230">
        <f t="shared" si="2"/>
        <v>0</v>
      </c>
      <c r="R14" s="229"/>
    </row>
    <row r="15" spans="1:18" x14ac:dyDescent="0.25">
      <c r="A15" s="228"/>
      <c r="F15" s="227" t="s">
        <v>158</v>
      </c>
      <c r="J15" s="227"/>
      <c r="K15" s="227"/>
    </row>
    <row r="16" spans="1:18" x14ac:dyDescent="0.25">
      <c r="A16" s="220"/>
      <c r="B16" s="220"/>
      <c r="C16" s="221" t="s">
        <v>157</v>
      </c>
      <c r="D16" s="226"/>
      <c r="F16" s="225" t="s">
        <v>156</v>
      </c>
      <c r="G16" s="224" t="s">
        <v>155</v>
      </c>
      <c r="H16" s="223" t="s">
        <v>154</v>
      </c>
      <c r="I16" s="280" t="s">
        <v>153</v>
      </c>
      <c r="J16" s="222" t="s">
        <v>152</v>
      </c>
    </row>
    <row r="17" spans="1:16" x14ac:dyDescent="0.25">
      <c r="A17" s="220"/>
      <c r="B17" s="220"/>
      <c r="C17" s="221" t="s">
        <v>151</v>
      </c>
      <c r="D17" s="284">
        <v>3.9410000000000001E-2</v>
      </c>
      <c r="F17" s="213">
        <v>1</v>
      </c>
      <c r="G17" s="281">
        <f>$D$22*H5</f>
        <v>0</v>
      </c>
      <c r="H17" s="281">
        <f>$D$23</f>
        <v>0</v>
      </c>
      <c r="I17" s="281">
        <f>SUM(G17:H17)</f>
        <v>0</v>
      </c>
      <c r="J17" s="282">
        <f t="shared" ref="J17:J26" si="5">J5-I17</f>
        <v>0</v>
      </c>
    </row>
    <row r="18" spans="1:16" x14ac:dyDescent="0.25">
      <c r="A18" s="220"/>
      <c r="B18" s="220"/>
      <c r="C18" s="221" t="s">
        <v>150</v>
      </c>
      <c r="D18" s="284">
        <v>0</v>
      </c>
      <c r="F18" s="213">
        <v>2</v>
      </c>
      <c r="G18" s="281">
        <f>$D$22*H6</f>
        <v>0</v>
      </c>
      <c r="H18" s="281">
        <f t="shared" ref="H18:H26" si="6">$D$23</f>
        <v>0</v>
      </c>
      <c r="I18" s="281">
        <f t="shared" ref="I18:I26" si="7">SUM(G18:H18)</f>
        <v>0</v>
      </c>
      <c r="J18" s="282">
        <f t="shared" si="5"/>
        <v>0</v>
      </c>
    </row>
    <row r="19" spans="1:16" x14ac:dyDescent="0.25">
      <c r="A19" s="220"/>
      <c r="B19" s="220"/>
      <c r="C19" s="221" t="s">
        <v>149</v>
      </c>
      <c r="D19" s="284">
        <v>4.0000000000000001E-3</v>
      </c>
      <c r="F19" s="213">
        <v>3</v>
      </c>
      <c r="G19" s="281">
        <f t="shared" ref="G19:G26" si="8">$D$22*H7</f>
        <v>0</v>
      </c>
      <c r="H19" s="281">
        <f t="shared" si="6"/>
        <v>0</v>
      </c>
      <c r="I19" s="281">
        <f t="shared" si="7"/>
        <v>0</v>
      </c>
      <c r="J19" s="282">
        <f t="shared" si="5"/>
        <v>0</v>
      </c>
    </row>
    <row r="20" spans="1:16" x14ac:dyDescent="0.25">
      <c r="A20" s="220"/>
      <c r="B20" s="220"/>
      <c r="C20" s="221" t="s">
        <v>148</v>
      </c>
      <c r="D20" s="284" t="e">
        <f>5000/G5*1.33</f>
        <v>#DIV/0!</v>
      </c>
      <c r="F20" s="213">
        <v>4</v>
      </c>
      <c r="G20" s="281">
        <f t="shared" si="8"/>
        <v>0</v>
      </c>
      <c r="H20" s="281">
        <f t="shared" si="6"/>
        <v>0</v>
      </c>
      <c r="I20" s="281">
        <f t="shared" si="7"/>
        <v>0</v>
      </c>
      <c r="J20" s="282">
        <f t="shared" si="5"/>
        <v>0</v>
      </c>
    </row>
    <row r="21" spans="1:16" x14ac:dyDescent="0.25">
      <c r="A21" s="220"/>
      <c r="B21" s="220"/>
      <c r="C21" s="221" t="s">
        <v>147</v>
      </c>
      <c r="D21" s="284">
        <v>1.0999999999999999E-2</v>
      </c>
      <c r="F21" s="213">
        <v>5</v>
      </c>
      <c r="G21" s="281">
        <f t="shared" si="8"/>
        <v>0</v>
      </c>
      <c r="H21" s="281">
        <f t="shared" si="6"/>
        <v>0</v>
      </c>
      <c r="I21" s="281">
        <f t="shared" si="7"/>
        <v>0</v>
      </c>
      <c r="J21" s="282">
        <f t="shared" si="5"/>
        <v>0</v>
      </c>
    </row>
    <row r="22" spans="1:16" x14ac:dyDescent="0.25">
      <c r="A22" s="220"/>
      <c r="B22" s="220"/>
      <c r="C22" s="217" t="s">
        <v>146</v>
      </c>
      <c r="D22" s="219"/>
      <c r="F22" s="213">
        <v>6</v>
      </c>
      <c r="G22" s="281">
        <f t="shared" si="8"/>
        <v>0</v>
      </c>
      <c r="H22" s="281">
        <f t="shared" si="6"/>
        <v>0</v>
      </c>
      <c r="I22" s="281">
        <f t="shared" si="7"/>
        <v>0</v>
      </c>
      <c r="J22" s="282">
        <f t="shared" si="5"/>
        <v>0</v>
      </c>
    </row>
    <row r="23" spans="1:16" x14ac:dyDescent="0.25">
      <c r="A23" s="218"/>
      <c r="B23" s="218"/>
      <c r="C23" s="217" t="s">
        <v>145</v>
      </c>
      <c r="D23" s="216"/>
      <c r="F23" s="213">
        <v>7</v>
      </c>
      <c r="G23" s="281">
        <f t="shared" si="8"/>
        <v>0</v>
      </c>
      <c r="H23" s="281">
        <f t="shared" si="6"/>
        <v>0</v>
      </c>
      <c r="I23" s="281">
        <f t="shared" si="7"/>
        <v>0</v>
      </c>
      <c r="J23" s="282">
        <f t="shared" si="5"/>
        <v>0</v>
      </c>
    </row>
    <row r="24" spans="1:16" x14ac:dyDescent="0.25">
      <c r="A24" s="201"/>
      <c r="F24" s="213">
        <v>8</v>
      </c>
      <c r="G24" s="281">
        <f t="shared" si="8"/>
        <v>0</v>
      </c>
      <c r="H24" s="281">
        <f t="shared" si="6"/>
        <v>0</v>
      </c>
      <c r="I24" s="281">
        <f t="shared" si="7"/>
        <v>0</v>
      </c>
      <c r="J24" s="282">
        <f t="shared" si="5"/>
        <v>0</v>
      </c>
    </row>
    <row r="25" spans="1:16" x14ac:dyDescent="0.25">
      <c r="A25" s="201"/>
      <c r="B25" s="285"/>
      <c r="C25" s="289" t="s">
        <v>144</v>
      </c>
      <c r="D25" s="285"/>
      <c r="F25" s="213">
        <v>9</v>
      </c>
      <c r="G25" s="281">
        <f t="shared" si="8"/>
        <v>0</v>
      </c>
      <c r="H25" s="281">
        <f t="shared" si="6"/>
        <v>0</v>
      </c>
      <c r="I25" s="281">
        <f t="shared" si="7"/>
        <v>0</v>
      </c>
      <c r="J25" s="282">
        <f t="shared" si="5"/>
        <v>0</v>
      </c>
    </row>
    <row r="26" spans="1:16" x14ac:dyDescent="0.25">
      <c r="A26" s="201"/>
      <c r="B26" s="211"/>
      <c r="C26" s="210" t="s">
        <v>143</v>
      </c>
      <c r="D26" s="215">
        <f>B43</f>
        <v>0</v>
      </c>
      <c r="F26" s="213">
        <v>10</v>
      </c>
      <c r="G26" s="281">
        <f t="shared" si="8"/>
        <v>0</v>
      </c>
      <c r="H26" s="281">
        <f t="shared" si="6"/>
        <v>0</v>
      </c>
      <c r="I26" s="281">
        <f t="shared" si="7"/>
        <v>0</v>
      </c>
      <c r="J26" s="282">
        <f t="shared" si="5"/>
        <v>0</v>
      </c>
    </row>
    <row r="27" spans="1:16" x14ac:dyDescent="0.25">
      <c r="A27" s="201"/>
      <c r="B27" s="211"/>
      <c r="C27" s="210" t="s">
        <v>185</v>
      </c>
      <c r="D27" s="214">
        <f>B44</f>
        <v>0</v>
      </c>
      <c r="J27" s="195"/>
      <c r="P27" s="195"/>
    </row>
    <row r="28" spans="1:16" x14ac:dyDescent="0.25">
      <c r="A28" s="201"/>
      <c r="B28" s="201"/>
      <c r="C28" s="286"/>
      <c r="D28" s="201"/>
      <c r="F28" t="s">
        <v>142</v>
      </c>
      <c r="P28" s="195"/>
    </row>
    <row r="29" spans="1:16" x14ac:dyDescent="0.25">
      <c r="A29" s="201"/>
      <c r="B29" s="201"/>
      <c r="C29" s="286"/>
      <c r="D29" s="287"/>
      <c r="F29" s="197" t="s">
        <v>183</v>
      </c>
      <c r="G29" s="283">
        <v>0</v>
      </c>
      <c r="H29" s="212"/>
      <c r="P29" s="195"/>
    </row>
    <row r="30" spans="1:16" x14ac:dyDescent="0.25">
      <c r="A30" s="201"/>
      <c r="B30" s="201"/>
      <c r="C30" s="286"/>
      <c r="D30" s="288"/>
      <c r="F30" s="197" t="s">
        <v>184</v>
      </c>
      <c r="G30" s="283"/>
      <c r="P30" s="195"/>
    </row>
    <row r="31" spans="1:16" ht="15.75" thickBot="1" x14ac:dyDescent="0.3">
      <c r="F31" t="s">
        <v>141</v>
      </c>
      <c r="G31" s="209">
        <f>G29+G30</f>
        <v>0</v>
      </c>
      <c r="P31" s="195"/>
    </row>
    <row r="32" spans="1:16" ht="27" thickBot="1" x14ac:dyDescent="0.45">
      <c r="A32" s="208"/>
      <c r="B32" s="207"/>
      <c r="C32" s="206" t="s">
        <v>140</v>
      </c>
      <c r="D32" s="291" t="str">
        <f>IF(B43&lt;B41, "Jah", "Ei")</f>
        <v>Ei</v>
      </c>
      <c r="E32" s="292"/>
      <c r="G32" t="s">
        <v>139</v>
      </c>
      <c r="P32" s="195"/>
    </row>
    <row r="33" spans="1:59" ht="15" customHeight="1" x14ac:dyDescent="0.4">
      <c r="A33" s="205"/>
      <c r="B33" s="204"/>
      <c r="C33" s="203"/>
      <c r="D33" s="198"/>
      <c r="E33" s="198"/>
      <c r="F33" s="201"/>
      <c r="G33" s="197"/>
      <c r="H33" s="197"/>
      <c r="I33" s="197"/>
      <c r="J33" s="197"/>
      <c r="K33" s="197"/>
      <c r="P33" s="195"/>
    </row>
    <row r="34" spans="1:59" ht="15" customHeight="1" thickBot="1" x14ac:dyDescent="0.45">
      <c r="A34" s="202" t="s">
        <v>175</v>
      </c>
      <c r="B34" s="201"/>
      <c r="C34" s="201"/>
      <c r="D34" s="201"/>
      <c r="G34" s="197"/>
      <c r="H34" s="197"/>
      <c r="I34" s="197"/>
      <c r="J34" s="197"/>
      <c r="K34" s="197"/>
      <c r="L34" s="185"/>
      <c r="M34" s="184"/>
      <c r="N34" s="184"/>
    </row>
    <row r="35" spans="1:59" ht="15" customHeight="1" x14ac:dyDescent="0.4">
      <c r="A35" s="200" t="s">
        <v>138</v>
      </c>
      <c r="B35" s="199">
        <f>NPV($D$13,C47:E47)</f>
        <v>0</v>
      </c>
      <c r="D35" s="198"/>
      <c r="G35" s="197"/>
      <c r="H35" s="197"/>
      <c r="I35" s="197"/>
      <c r="J35" s="197"/>
      <c r="K35" s="197"/>
      <c r="L35" s="185"/>
      <c r="M35" s="184"/>
      <c r="N35" s="184"/>
    </row>
    <row r="36" spans="1:59" ht="15" customHeight="1" x14ac:dyDescent="0.4">
      <c r="A36" s="196" t="s">
        <v>137</v>
      </c>
      <c r="B36" s="166">
        <f>NPV($D$13,C49:O49)</f>
        <v>0</v>
      </c>
      <c r="L36" s="185"/>
      <c r="M36" s="184"/>
      <c r="N36" s="184"/>
    </row>
    <row r="37" spans="1:59" ht="15" customHeight="1" x14ac:dyDescent="0.4">
      <c r="A37" s="196" t="s">
        <v>136</v>
      </c>
      <c r="B37" s="166">
        <f>NPV($D$13,C50:O50)</f>
        <v>0</v>
      </c>
      <c r="L37" s="185"/>
      <c r="M37" s="184"/>
      <c r="N37" s="184"/>
    </row>
    <row r="38" spans="1:59" ht="15" customHeight="1" x14ac:dyDescent="0.4">
      <c r="A38" s="196" t="s">
        <v>181</v>
      </c>
      <c r="B38" s="166">
        <f>NPV($D$13,C51:O51)</f>
        <v>0</v>
      </c>
      <c r="L38" s="18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</row>
    <row r="39" spans="1:59" ht="15" customHeight="1" x14ac:dyDescent="0.25">
      <c r="A39" s="196" t="s">
        <v>182</v>
      </c>
      <c r="B39" s="166">
        <f>NPV($D$13,C52:O52)</f>
        <v>0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</row>
    <row r="40" spans="1:59" ht="15" customHeight="1" x14ac:dyDescent="0.4">
      <c r="A40" s="196" t="s">
        <v>135</v>
      </c>
      <c r="B40" s="166">
        <f>B36+B37+B38+B39</f>
        <v>0</v>
      </c>
      <c r="C40" s="195"/>
      <c r="D40" s="182"/>
      <c r="J40" s="186"/>
      <c r="L40" s="185"/>
      <c r="M40" s="184"/>
      <c r="N40" s="184"/>
    </row>
    <row r="41" spans="1:59" ht="15" customHeight="1" x14ac:dyDescent="0.4">
      <c r="A41" s="196" t="s">
        <v>177</v>
      </c>
      <c r="B41" s="166">
        <f>-IF(B40&lt;0,B35,B35+B40)</f>
        <v>0</v>
      </c>
      <c r="C41" s="195"/>
      <c r="D41" s="182"/>
      <c r="J41" s="186"/>
      <c r="L41" s="185"/>
      <c r="M41" s="184"/>
      <c r="N41" s="184"/>
    </row>
    <row r="42" spans="1:59" ht="15" customHeight="1" thickBot="1" x14ac:dyDescent="0.45">
      <c r="A42" s="194" t="s">
        <v>134</v>
      </c>
      <c r="B42" s="193">
        <v>0.35</v>
      </c>
      <c r="D42" s="182"/>
      <c r="J42" s="186"/>
      <c r="L42" s="185"/>
      <c r="M42" s="184"/>
      <c r="N42" s="184"/>
    </row>
    <row r="43" spans="1:59" ht="15" customHeight="1" thickBot="1" x14ac:dyDescent="0.45">
      <c r="A43" s="191" t="s">
        <v>176</v>
      </c>
      <c r="B43" s="192">
        <f>IF((B41*B42)&gt;350000,350000,B41*B42)</f>
        <v>0</v>
      </c>
      <c r="C43" s="187"/>
      <c r="D43" s="182"/>
      <c r="J43" s="186"/>
      <c r="L43" s="185"/>
      <c r="M43" s="184"/>
      <c r="N43" s="184"/>
    </row>
    <row r="44" spans="1:59" ht="15" customHeight="1" thickBot="1" x14ac:dyDescent="0.45">
      <c r="A44" s="191" t="s">
        <v>133</v>
      </c>
      <c r="B44" s="190">
        <f>D9-B43</f>
        <v>0</v>
      </c>
      <c r="D44" s="182"/>
      <c r="J44" s="186"/>
      <c r="L44" s="185"/>
      <c r="M44" s="184"/>
      <c r="N44" s="184"/>
    </row>
    <row r="45" spans="1:59" ht="15" customHeight="1" thickBot="1" x14ac:dyDescent="0.3">
      <c r="A45" s="189"/>
      <c r="B45" s="188"/>
      <c r="C45" s="296" t="s">
        <v>179</v>
      </c>
      <c r="D45" s="294"/>
      <c r="E45" s="294"/>
      <c r="F45" s="293" t="s">
        <v>178</v>
      </c>
      <c r="G45" s="294"/>
      <c r="H45" s="294"/>
      <c r="I45" s="294"/>
      <c r="J45" s="294"/>
      <c r="K45" s="294"/>
      <c r="L45" s="294"/>
      <c r="M45" s="294"/>
      <c r="N45" s="294"/>
      <c r="O45" s="295"/>
    </row>
    <row r="46" spans="1:59" ht="15.75" thickBot="1" x14ac:dyDescent="0.3">
      <c r="A46" s="264" t="s">
        <v>132</v>
      </c>
      <c r="B46">
        <v>0</v>
      </c>
      <c r="C46" s="196">
        <v>1</v>
      </c>
      <c r="D46" s="252">
        <f t="shared" ref="D46:E46" si="9">C46+1</f>
        <v>2</v>
      </c>
      <c r="E46" s="252">
        <f t="shared" si="9"/>
        <v>3</v>
      </c>
      <c r="F46" s="196">
        <v>1</v>
      </c>
      <c r="G46" s="252">
        <f t="shared" ref="G46:O46" si="10">F46+1</f>
        <v>2</v>
      </c>
      <c r="H46" s="252">
        <f t="shared" si="10"/>
        <v>3</v>
      </c>
      <c r="I46" s="252">
        <f t="shared" si="10"/>
        <v>4</v>
      </c>
      <c r="J46" s="252">
        <f t="shared" si="10"/>
        <v>5</v>
      </c>
      <c r="K46" s="252">
        <f t="shared" si="10"/>
        <v>6</v>
      </c>
      <c r="L46" s="252">
        <f t="shared" si="10"/>
        <v>7</v>
      </c>
      <c r="M46" s="252">
        <f t="shared" si="10"/>
        <v>8</v>
      </c>
      <c r="N46" s="252">
        <f t="shared" si="10"/>
        <v>9</v>
      </c>
      <c r="O46" s="253">
        <f t="shared" si="10"/>
        <v>10</v>
      </c>
      <c r="P46" s="182"/>
      <c r="Q46" s="182"/>
      <c r="R46" s="182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</row>
    <row r="47" spans="1:59" ht="15.75" thickBot="1" x14ac:dyDescent="0.3">
      <c r="A47" s="181" t="s">
        <v>131</v>
      </c>
      <c r="B47" s="180"/>
      <c r="C47" s="261">
        <f>-$D9*0.5</f>
        <v>0</v>
      </c>
      <c r="D47" s="262">
        <f>-$D9*0.5</f>
        <v>0</v>
      </c>
      <c r="E47" s="263">
        <v>0</v>
      </c>
      <c r="F47" s="271"/>
      <c r="G47" s="271"/>
      <c r="H47" s="271"/>
      <c r="I47" s="272"/>
      <c r="J47" s="272"/>
      <c r="K47" s="272"/>
      <c r="L47" s="272"/>
      <c r="M47" s="272"/>
      <c r="N47" s="272"/>
      <c r="O47" s="273"/>
      <c r="P47" s="179"/>
      <c r="Q47" s="178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</row>
    <row r="48" spans="1:59" ht="15.75" thickBot="1" x14ac:dyDescent="0.3">
      <c r="A48" s="173" t="s">
        <v>130</v>
      </c>
      <c r="B48" s="177"/>
      <c r="C48" s="255">
        <f>-$B42*C$47</f>
        <v>0</v>
      </c>
      <c r="D48" s="171">
        <f t="shared" ref="D48:E48" si="11">-$B42*D$47</f>
        <v>0</v>
      </c>
      <c r="E48" s="174">
        <f t="shared" si="11"/>
        <v>0</v>
      </c>
      <c r="F48" s="265"/>
      <c r="G48" s="266"/>
      <c r="H48" s="266"/>
      <c r="I48" s="266"/>
      <c r="J48" s="266"/>
      <c r="K48" s="266"/>
      <c r="L48" s="266"/>
      <c r="M48" s="266"/>
      <c r="N48" s="266"/>
      <c r="O48" s="267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</row>
    <row r="49" spans="1:38" x14ac:dyDescent="0.25">
      <c r="A49" s="173" t="s">
        <v>76</v>
      </c>
      <c r="B49" s="177"/>
      <c r="C49" s="256">
        <v>0</v>
      </c>
      <c r="D49" s="257">
        <v>0</v>
      </c>
      <c r="E49" s="258">
        <v>0</v>
      </c>
      <c r="F49" s="254">
        <f>J5</f>
        <v>0</v>
      </c>
      <c r="G49" s="176">
        <f>J6</f>
        <v>0</v>
      </c>
      <c r="H49" s="167">
        <f>J7</f>
        <v>0</v>
      </c>
      <c r="I49" s="167">
        <f>J8</f>
        <v>0</v>
      </c>
      <c r="J49" s="167">
        <f>J9</f>
        <v>0</v>
      </c>
      <c r="K49" s="167">
        <f>J10</f>
        <v>0</v>
      </c>
      <c r="L49" s="167">
        <f>J11</f>
        <v>0</v>
      </c>
      <c r="M49" s="167">
        <f>J12</f>
        <v>0</v>
      </c>
      <c r="N49" s="167">
        <f>J13</f>
        <v>0</v>
      </c>
      <c r="O49" s="166">
        <f>J14</f>
        <v>0</v>
      </c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</row>
    <row r="50" spans="1:38" x14ac:dyDescent="0.25">
      <c r="A50" s="175" t="s">
        <v>129</v>
      </c>
      <c r="B50" s="172"/>
      <c r="C50" s="255">
        <v>0</v>
      </c>
      <c r="D50" s="171">
        <v>0</v>
      </c>
      <c r="E50" s="174">
        <v>0</v>
      </c>
      <c r="F50" s="254">
        <f>-I17</f>
        <v>0</v>
      </c>
      <c r="G50" s="176">
        <f>-I18</f>
        <v>0</v>
      </c>
      <c r="H50" s="167">
        <f>-I19</f>
        <v>0</v>
      </c>
      <c r="I50" s="167">
        <f>-I20</f>
        <v>0</v>
      </c>
      <c r="J50" s="167">
        <f>-I21</f>
        <v>0</v>
      </c>
      <c r="K50" s="167">
        <f>-I22</f>
        <v>0</v>
      </c>
      <c r="L50" s="167">
        <f>-I23</f>
        <v>0</v>
      </c>
      <c r="M50" s="167">
        <f>-I24</f>
        <v>0</v>
      </c>
      <c r="N50" s="167">
        <f>-I25</f>
        <v>0</v>
      </c>
      <c r="O50" s="166">
        <f>-I26</f>
        <v>0</v>
      </c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</row>
    <row r="51" spans="1:38" x14ac:dyDescent="0.25">
      <c r="A51" s="175" t="s">
        <v>128</v>
      </c>
      <c r="B51" s="172"/>
      <c r="C51" s="255">
        <v>0</v>
      </c>
      <c r="D51" s="171">
        <v>0</v>
      </c>
      <c r="E51" s="174">
        <v>0</v>
      </c>
      <c r="F51" s="255">
        <v>0</v>
      </c>
      <c r="G51" s="171">
        <f t="shared" ref="G51:K52" si="12">F51</f>
        <v>0</v>
      </c>
      <c r="H51" s="171">
        <f t="shared" si="12"/>
        <v>0</v>
      </c>
      <c r="I51" s="171">
        <f t="shared" si="12"/>
        <v>0</v>
      </c>
      <c r="J51" s="171">
        <f t="shared" si="12"/>
        <v>0</v>
      </c>
      <c r="K51" s="274">
        <f t="shared" si="12"/>
        <v>0</v>
      </c>
      <c r="L51" s="274">
        <v>0</v>
      </c>
      <c r="M51" s="171">
        <v>0</v>
      </c>
      <c r="N51" s="171">
        <f>M51</f>
        <v>0</v>
      </c>
      <c r="O51" s="174">
        <f>N51</f>
        <v>0</v>
      </c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</row>
    <row r="52" spans="1:38" x14ac:dyDescent="0.25">
      <c r="A52" s="173" t="s">
        <v>180</v>
      </c>
      <c r="B52" s="172"/>
      <c r="C52" s="255">
        <v>0</v>
      </c>
      <c r="D52" s="171">
        <v>0</v>
      </c>
      <c r="E52" s="174">
        <v>0</v>
      </c>
      <c r="F52" s="255">
        <v>0</v>
      </c>
      <c r="G52" s="171">
        <f t="shared" si="12"/>
        <v>0</v>
      </c>
      <c r="H52" s="171">
        <f t="shared" si="12"/>
        <v>0</v>
      </c>
      <c r="I52" s="171">
        <f t="shared" si="12"/>
        <v>0</v>
      </c>
      <c r="J52" s="171">
        <f t="shared" si="12"/>
        <v>0</v>
      </c>
      <c r="K52" s="171">
        <f t="shared" si="12"/>
        <v>0</v>
      </c>
      <c r="L52" s="171">
        <f>K52</f>
        <v>0</v>
      </c>
      <c r="M52" s="171">
        <f>L52</f>
        <v>0</v>
      </c>
      <c r="N52" s="171">
        <f>M52</f>
        <v>0</v>
      </c>
      <c r="O52" s="174">
        <v>0</v>
      </c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</row>
    <row r="53" spans="1:38" ht="15.75" thickBot="1" x14ac:dyDescent="0.3">
      <c r="A53" s="169" t="s">
        <v>127</v>
      </c>
      <c r="B53" s="168"/>
      <c r="C53" s="255">
        <f t="shared" ref="C53:O53" si="13">SUM(C47:C52)</f>
        <v>0</v>
      </c>
      <c r="D53" s="171">
        <f t="shared" si="13"/>
        <v>0</v>
      </c>
      <c r="E53" s="174">
        <f t="shared" si="13"/>
        <v>0</v>
      </c>
      <c r="F53" s="254">
        <f t="shared" si="13"/>
        <v>0</v>
      </c>
      <c r="G53" s="167">
        <f t="shared" si="13"/>
        <v>0</v>
      </c>
      <c r="H53" s="167">
        <f t="shared" si="13"/>
        <v>0</v>
      </c>
      <c r="I53" s="167">
        <f t="shared" si="13"/>
        <v>0</v>
      </c>
      <c r="J53" s="167">
        <f t="shared" si="13"/>
        <v>0</v>
      </c>
      <c r="K53" s="167">
        <f t="shared" si="13"/>
        <v>0</v>
      </c>
      <c r="L53" s="167">
        <f t="shared" si="13"/>
        <v>0</v>
      </c>
      <c r="M53" s="167">
        <f t="shared" si="13"/>
        <v>0</v>
      </c>
      <c r="N53" s="167">
        <f t="shared" si="13"/>
        <v>0</v>
      </c>
      <c r="O53" s="166">
        <f t="shared" si="13"/>
        <v>0</v>
      </c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</row>
    <row r="54" spans="1:38" x14ac:dyDescent="0.25">
      <c r="A54" s="164" t="s">
        <v>126</v>
      </c>
      <c r="B54" s="259">
        <f>NPV($D$13,D53:O53)+C53</f>
        <v>0</v>
      </c>
      <c r="C54" s="265"/>
      <c r="D54" s="266"/>
      <c r="E54" s="267"/>
      <c r="F54" s="265"/>
      <c r="G54" s="266"/>
      <c r="H54" s="266"/>
      <c r="I54" s="266"/>
      <c r="J54" s="266"/>
      <c r="K54" s="266"/>
      <c r="L54" s="266"/>
      <c r="M54" s="266"/>
      <c r="N54" s="266"/>
      <c r="O54" s="267"/>
    </row>
    <row r="55" spans="1:38" ht="15.75" thickBot="1" x14ac:dyDescent="0.3">
      <c r="A55" s="163" t="s">
        <v>125</v>
      </c>
      <c r="B55" s="260" t="e">
        <f>IRR(C53:O53)</f>
        <v>#NUM!</v>
      </c>
      <c r="C55" s="268"/>
      <c r="D55" s="269"/>
      <c r="E55" s="270"/>
      <c r="F55" s="268"/>
      <c r="G55" s="269"/>
      <c r="H55" s="269"/>
      <c r="I55" s="269"/>
      <c r="J55" s="269"/>
      <c r="K55" s="269"/>
      <c r="L55" s="269"/>
      <c r="M55" s="269"/>
      <c r="N55" s="269"/>
      <c r="O55" s="270"/>
    </row>
    <row r="56" spans="1:38" x14ac:dyDescent="0.25">
      <c r="A56" s="251"/>
      <c r="B56" s="251"/>
      <c r="C56" s="250"/>
      <c r="D56" s="161"/>
      <c r="E56" s="161"/>
      <c r="F56" s="161"/>
      <c r="G56" s="161"/>
      <c r="H56" s="161"/>
      <c r="I56" s="161"/>
      <c r="J56" s="161"/>
      <c r="K56" s="161"/>
      <c r="L56" s="161"/>
    </row>
    <row r="57" spans="1:38" x14ac:dyDescent="0.25">
      <c r="A57" s="251"/>
      <c r="B57" s="251"/>
      <c r="C57" s="250"/>
      <c r="D57" s="161"/>
      <c r="E57" s="161"/>
      <c r="F57" s="161"/>
      <c r="G57" s="161"/>
      <c r="H57" s="161"/>
      <c r="I57" s="161"/>
      <c r="J57" s="161"/>
      <c r="K57" s="161"/>
      <c r="L57" s="161"/>
    </row>
    <row r="58" spans="1:38" x14ac:dyDescent="0.25">
      <c r="A58" s="251"/>
      <c r="B58" s="251"/>
      <c r="C58" s="250"/>
      <c r="D58" s="161"/>
      <c r="E58" s="161"/>
      <c r="F58" s="161"/>
      <c r="G58" s="161"/>
      <c r="H58" s="161"/>
      <c r="I58" s="161"/>
      <c r="J58" s="161"/>
      <c r="K58" s="161"/>
      <c r="L58" s="161"/>
    </row>
    <row r="59" spans="1:38" x14ac:dyDescent="0.25">
      <c r="A59" s="251"/>
      <c r="B59" s="251"/>
      <c r="C59" s="250"/>
      <c r="D59" s="161"/>
      <c r="E59" s="161"/>
      <c r="F59" s="161"/>
      <c r="G59" s="161"/>
      <c r="H59" s="161"/>
      <c r="I59" s="161"/>
      <c r="J59" s="161"/>
      <c r="K59" s="161"/>
      <c r="L59" s="161"/>
    </row>
    <row r="60" spans="1:38" x14ac:dyDescent="0.25">
      <c r="A60" s="251"/>
      <c r="B60" s="251"/>
      <c r="C60" s="250"/>
      <c r="D60" s="161"/>
      <c r="E60" s="161"/>
      <c r="F60" s="161"/>
      <c r="G60" s="161"/>
      <c r="H60" s="161"/>
      <c r="I60" s="161"/>
      <c r="J60" s="161"/>
      <c r="K60" s="161"/>
      <c r="L60" s="161"/>
    </row>
    <row r="61" spans="1:38" x14ac:dyDescent="0.25">
      <c r="A61" s="251"/>
      <c r="B61" s="251"/>
      <c r="C61" s="250"/>
      <c r="D61" s="161"/>
      <c r="E61" s="161"/>
      <c r="F61" s="161"/>
      <c r="G61" s="161"/>
      <c r="H61" s="161"/>
      <c r="I61" s="161"/>
      <c r="J61" s="161"/>
      <c r="K61" s="161"/>
      <c r="L61" s="161"/>
    </row>
    <row r="63" spans="1:38" x14ac:dyDescent="0.25">
      <c r="A63" s="182"/>
    </row>
    <row r="64" spans="1:38" x14ac:dyDescent="0.25">
      <c r="A64" s="167"/>
      <c r="B64" s="161"/>
    </row>
    <row r="65" spans="1:2" x14ac:dyDescent="0.25">
      <c r="A65" s="167"/>
      <c r="B65" s="161"/>
    </row>
    <row r="66" spans="1:2" x14ac:dyDescent="0.25">
      <c r="A66" s="167"/>
      <c r="B66" s="161"/>
    </row>
    <row r="67" spans="1:2" x14ac:dyDescent="0.25">
      <c r="A67" s="167"/>
      <c r="B67" s="161"/>
    </row>
    <row r="68" spans="1:2" x14ac:dyDescent="0.25">
      <c r="A68" s="167"/>
      <c r="B68" s="161"/>
    </row>
    <row r="69" spans="1:2" x14ac:dyDescent="0.25">
      <c r="A69" s="248"/>
      <c r="B69" s="168"/>
    </row>
    <row r="86" spans="1:14" x14ac:dyDescent="0.25">
      <c r="M86" s="162"/>
      <c r="N86" s="162"/>
    </row>
    <row r="87" spans="1:14" x14ac:dyDescent="0.25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</row>
    <row r="88" spans="1:14" x14ac:dyDescent="0.25">
      <c r="A88" s="160"/>
      <c r="B88" s="160"/>
      <c r="C88" s="159"/>
      <c r="D88" s="159"/>
      <c r="E88" s="159"/>
      <c r="F88" s="159"/>
      <c r="G88" s="159"/>
      <c r="H88" s="159"/>
      <c r="I88" s="159"/>
      <c r="J88" s="159"/>
      <c r="K88" s="159"/>
      <c r="L88" s="159"/>
    </row>
    <row r="89" spans="1:14" x14ac:dyDescent="0.25">
      <c r="A89" s="157"/>
      <c r="B89" s="157"/>
      <c r="C89" s="158"/>
      <c r="D89" s="157"/>
      <c r="E89" s="157"/>
      <c r="F89" s="157"/>
      <c r="G89" s="157"/>
      <c r="H89" s="157"/>
      <c r="I89" s="157"/>
      <c r="J89" s="157"/>
      <c r="K89" s="157"/>
      <c r="L89" s="157"/>
    </row>
  </sheetData>
  <mergeCells count="3">
    <mergeCell ref="D32:E32"/>
    <mergeCell ref="C45:E45"/>
    <mergeCell ref="F45:O45"/>
  </mergeCells>
  <dataValidations count="1">
    <dataValidation type="whole" errorStyle="warning" operator="lessThan" allowBlank="1" showInputMessage="1" showErrorMessage="1" errorTitle="Summa jääb alla 1 000 000 €!" error="Kasuta toetuse arvutiuskäiku 1" sqref="D9" xr:uid="{00000000-0002-0000-0100-000000000000}">
      <formula1>1000000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U102"/>
  <sheetViews>
    <sheetView zoomScale="90" zoomScaleNormal="90" workbookViewId="0">
      <pane xSplit="3" ySplit="2" topLeftCell="D51" activePane="bottomRight" state="frozen"/>
      <selection pane="topRight" activeCell="C1" sqref="C1"/>
      <selection pane="bottomLeft" activeCell="A5" sqref="A5"/>
      <selection pane="bottomRight" activeCell="H13" sqref="H13"/>
    </sheetView>
  </sheetViews>
  <sheetFormatPr defaultColWidth="9.140625" defaultRowHeight="12.75" x14ac:dyDescent="0.2"/>
  <cols>
    <col min="1" max="1" width="1" style="1" hidden="1" customWidth="1"/>
    <col min="2" max="2" width="1" style="12" customWidth="1"/>
    <col min="3" max="3" width="55" style="1" customWidth="1"/>
    <col min="4" max="10" width="11.5703125" style="1" customWidth="1"/>
    <col min="11" max="11" width="10.42578125" style="25" customWidth="1"/>
    <col min="12" max="12" width="10.5703125" style="1" customWidth="1"/>
    <col min="13" max="13" width="10.5703125" style="1" bestFit="1" customWidth="1"/>
    <col min="14" max="14" width="12.42578125" style="1" bestFit="1" customWidth="1"/>
    <col min="15" max="15" width="11.42578125" style="1" bestFit="1" customWidth="1"/>
    <col min="16" max="16" width="9.140625" style="1" customWidth="1"/>
    <col min="17" max="17" width="10.85546875" style="1" bestFit="1" customWidth="1"/>
    <col min="18" max="18" width="9.85546875" style="1" bestFit="1" customWidth="1"/>
    <col min="19" max="19" width="9.140625" style="1" customWidth="1"/>
    <col min="20" max="20" width="9.85546875" style="1" bestFit="1" customWidth="1"/>
    <col min="21" max="16384" width="9.140625" style="1"/>
  </cols>
  <sheetData>
    <row r="1" spans="2:13" s="27" customFormat="1" x14ac:dyDescent="0.2">
      <c r="B1" s="26"/>
      <c r="C1" s="31" t="s">
        <v>46</v>
      </c>
      <c r="D1" s="42"/>
      <c r="E1" s="42"/>
      <c r="F1" s="43">
        <f>E3+1</f>
        <v>2018</v>
      </c>
      <c r="G1" s="43">
        <f>F1+1</f>
        <v>2019</v>
      </c>
      <c r="H1" s="43">
        <f>G1+1</f>
        <v>2020</v>
      </c>
      <c r="I1" s="43">
        <f>H1+1</f>
        <v>2021</v>
      </c>
      <c r="J1" s="43">
        <f>I1+1</f>
        <v>2022</v>
      </c>
      <c r="K1" s="43">
        <f>J1+1</f>
        <v>2023</v>
      </c>
    </row>
    <row r="2" spans="2:13" s="27" customFormat="1" ht="13.5" thickBot="1" x14ac:dyDescent="0.25">
      <c r="B2" s="26"/>
      <c r="C2" s="117"/>
      <c r="D2" s="107"/>
      <c r="E2" s="108"/>
      <c r="F2" s="108" t="s">
        <v>67</v>
      </c>
      <c r="G2" s="43" t="s">
        <v>67</v>
      </c>
      <c r="H2" s="43" t="s">
        <v>67</v>
      </c>
      <c r="I2" s="43" t="s">
        <v>67</v>
      </c>
      <c r="J2" s="43" t="s">
        <v>67</v>
      </c>
      <c r="K2" s="43" t="s">
        <v>67</v>
      </c>
    </row>
    <row r="3" spans="2:13" ht="13.5" thickBot="1" x14ac:dyDescent="0.25">
      <c r="B3" s="14"/>
      <c r="C3" s="106" t="s">
        <v>122</v>
      </c>
      <c r="D3" s="145">
        <v>2016</v>
      </c>
      <c r="E3" s="145">
        <f>D3+1</f>
        <v>2017</v>
      </c>
      <c r="F3" s="145" t="s">
        <v>69</v>
      </c>
      <c r="G3" s="146"/>
      <c r="H3" s="146"/>
      <c r="I3" s="146"/>
      <c r="J3" s="146"/>
      <c r="K3" s="147"/>
    </row>
    <row r="4" spans="2:13" ht="13.5" thickBot="1" x14ac:dyDescent="0.25">
      <c r="B4" s="13"/>
      <c r="C4" s="44" t="s">
        <v>48</v>
      </c>
      <c r="D4" s="52">
        <f>SUM(D5,D10)</f>
        <v>0</v>
      </c>
      <c r="E4" s="52">
        <f>SUM(E5,E10)</f>
        <v>0</v>
      </c>
      <c r="F4" s="52">
        <f>E4-D4</f>
        <v>0</v>
      </c>
      <c r="G4" s="63"/>
      <c r="H4" s="63"/>
      <c r="I4" s="63"/>
      <c r="J4" s="63"/>
      <c r="K4" s="147"/>
    </row>
    <row r="5" spans="2:13" ht="13.5" thickTop="1" x14ac:dyDescent="0.2">
      <c r="B5" s="13"/>
      <c r="C5" s="45" t="s">
        <v>1</v>
      </c>
      <c r="D5" s="53">
        <f>SUM(D6:D9)</f>
        <v>0</v>
      </c>
      <c r="E5" s="53">
        <f>SUM(E6:E9)</f>
        <v>0</v>
      </c>
      <c r="F5" s="54">
        <f t="shared" ref="F5:F36" si="0">E5-D5</f>
        <v>0</v>
      </c>
      <c r="G5" s="63"/>
      <c r="H5" s="63"/>
      <c r="I5" s="63"/>
      <c r="J5" s="63"/>
      <c r="K5" s="147"/>
      <c r="L5" s="4"/>
    </row>
    <row r="6" spans="2:13" x14ac:dyDescent="0.2">
      <c r="B6" s="15"/>
      <c r="C6" s="46" t="s">
        <v>17</v>
      </c>
      <c r="D6" s="8"/>
      <c r="E6" s="8"/>
      <c r="F6" s="57">
        <f t="shared" si="0"/>
        <v>0</v>
      </c>
      <c r="G6" s="64"/>
      <c r="H6" s="64"/>
      <c r="I6" s="64"/>
      <c r="J6" s="64"/>
      <c r="K6" s="147"/>
      <c r="L6" s="4"/>
      <c r="M6" s="4"/>
    </row>
    <row r="7" spans="2:13" x14ac:dyDescent="0.2">
      <c r="B7" s="15"/>
      <c r="C7" s="47" t="s">
        <v>42</v>
      </c>
      <c r="D7" s="8"/>
      <c r="E7" s="5"/>
      <c r="F7" s="57">
        <f t="shared" si="0"/>
        <v>0</v>
      </c>
      <c r="G7" s="64"/>
      <c r="H7" s="64"/>
      <c r="I7" s="64"/>
      <c r="J7" s="64"/>
      <c r="K7" s="147"/>
    </row>
    <row r="8" spans="2:13" x14ac:dyDescent="0.2">
      <c r="B8" s="15"/>
      <c r="C8" s="47" t="s">
        <v>43</v>
      </c>
      <c r="D8" s="5"/>
      <c r="E8" s="5"/>
      <c r="F8" s="57">
        <f t="shared" si="0"/>
        <v>0</v>
      </c>
      <c r="G8" s="64"/>
      <c r="H8" s="64"/>
      <c r="I8" s="64"/>
      <c r="J8" s="64"/>
      <c r="K8" s="147"/>
    </row>
    <row r="9" spans="2:13" x14ac:dyDescent="0.2">
      <c r="B9" s="15"/>
      <c r="C9" s="47" t="s">
        <v>73</v>
      </c>
      <c r="D9" s="5"/>
      <c r="E9" s="5"/>
      <c r="F9" s="57"/>
      <c r="G9" s="64"/>
      <c r="H9" s="64"/>
      <c r="I9" s="64"/>
      <c r="J9" s="64"/>
      <c r="K9" s="147"/>
    </row>
    <row r="10" spans="2:13" x14ac:dyDescent="0.2">
      <c r="B10" s="13"/>
      <c r="C10" s="48" t="s">
        <v>2</v>
      </c>
      <c r="D10" s="54">
        <f>SUM(D11:D16)</f>
        <v>0</v>
      </c>
      <c r="E10" s="54">
        <f>SUM(E11:E16)</f>
        <v>0</v>
      </c>
      <c r="F10" s="54">
        <f t="shared" si="0"/>
        <v>0</v>
      </c>
      <c r="G10" s="63"/>
      <c r="H10" s="63"/>
      <c r="I10" s="63"/>
      <c r="J10" s="63"/>
      <c r="K10" s="147"/>
    </row>
    <row r="11" spans="2:13" x14ac:dyDescent="0.2">
      <c r="B11" s="15"/>
      <c r="C11" s="47" t="s">
        <v>42</v>
      </c>
      <c r="D11" s="5"/>
      <c r="E11" s="5"/>
      <c r="F11" s="57">
        <f t="shared" si="0"/>
        <v>0</v>
      </c>
      <c r="G11" s="64"/>
      <c r="H11" s="64"/>
      <c r="I11" s="64"/>
      <c r="J11" s="64"/>
      <c r="K11" s="147"/>
    </row>
    <row r="12" spans="2:13" x14ac:dyDescent="0.2">
      <c r="B12" s="15"/>
      <c r="C12" s="47" t="s">
        <v>70</v>
      </c>
      <c r="D12" s="5"/>
      <c r="E12" s="5"/>
      <c r="F12" s="57">
        <f t="shared" si="0"/>
        <v>0</v>
      </c>
      <c r="G12" s="64"/>
      <c r="H12" s="64"/>
      <c r="I12" s="64"/>
      <c r="J12" s="64"/>
      <c r="K12" s="147"/>
    </row>
    <row r="13" spans="2:13" x14ac:dyDescent="0.2">
      <c r="B13" s="15"/>
      <c r="C13" s="47" t="s">
        <v>19</v>
      </c>
      <c r="D13" s="5"/>
      <c r="E13" s="5"/>
      <c r="F13" s="57">
        <f t="shared" si="0"/>
        <v>0</v>
      </c>
      <c r="G13" s="64"/>
      <c r="H13" s="64"/>
      <c r="I13" s="64"/>
      <c r="J13" s="64"/>
      <c r="K13" s="147"/>
    </row>
    <row r="14" spans="2:13" x14ac:dyDescent="0.2">
      <c r="B14" s="15"/>
      <c r="C14" s="47" t="s">
        <v>20</v>
      </c>
      <c r="D14" s="5"/>
      <c r="E14" s="5"/>
      <c r="F14" s="57">
        <f t="shared" si="0"/>
        <v>0</v>
      </c>
      <c r="G14" s="64"/>
      <c r="H14" s="64"/>
      <c r="I14" s="64"/>
      <c r="J14" s="64"/>
      <c r="K14" s="147"/>
    </row>
    <row r="15" spans="2:13" x14ac:dyDescent="0.2">
      <c r="B15" s="15"/>
      <c r="C15" s="50" t="s">
        <v>44</v>
      </c>
      <c r="D15" s="8"/>
      <c r="E15" s="8"/>
      <c r="F15" s="57">
        <f t="shared" si="0"/>
        <v>0</v>
      </c>
      <c r="G15" s="64"/>
      <c r="H15" s="64"/>
      <c r="I15" s="64"/>
      <c r="J15" s="64"/>
      <c r="K15" s="147"/>
    </row>
    <row r="16" spans="2:13" x14ac:dyDescent="0.2">
      <c r="B16" s="15"/>
      <c r="C16" s="109" t="s">
        <v>72</v>
      </c>
      <c r="D16" s="5"/>
      <c r="E16" s="5"/>
      <c r="F16" s="57">
        <f t="shared" si="0"/>
        <v>0</v>
      </c>
      <c r="G16" s="64"/>
      <c r="H16" s="64"/>
      <c r="I16" s="64"/>
      <c r="J16" s="64"/>
      <c r="K16" s="147"/>
    </row>
    <row r="17" spans="2:12" s="3" customFormat="1" ht="13.5" thickBot="1" x14ac:dyDescent="0.25">
      <c r="B17" s="13"/>
      <c r="C17" s="44" t="s">
        <v>49</v>
      </c>
      <c r="D17" s="52">
        <f>SUM(D18,D28)</f>
        <v>0</v>
      </c>
      <c r="E17" s="52">
        <f>SUM(E18,E28)</f>
        <v>0</v>
      </c>
      <c r="F17" s="52">
        <f t="shared" si="0"/>
        <v>0</v>
      </c>
      <c r="G17" s="63"/>
      <c r="H17" s="63"/>
      <c r="I17" s="63"/>
      <c r="J17" s="63"/>
      <c r="K17" s="148"/>
    </row>
    <row r="18" spans="2:12" s="3" customFormat="1" ht="13.5" thickTop="1" x14ac:dyDescent="0.2">
      <c r="B18" s="13"/>
      <c r="C18" s="49" t="s">
        <v>28</v>
      </c>
      <c r="D18" s="53">
        <f>SUM(D19,D23)</f>
        <v>0</v>
      </c>
      <c r="E18" s="53">
        <f>SUM(E19,E23)</f>
        <v>0</v>
      </c>
      <c r="F18" s="54">
        <f t="shared" si="0"/>
        <v>0</v>
      </c>
      <c r="G18" s="63"/>
      <c r="H18" s="118"/>
      <c r="I18" s="118"/>
      <c r="J18" s="63"/>
      <c r="K18" s="148"/>
    </row>
    <row r="19" spans="2:12" s="3" customFormat="1" x14ac:dyDescent="0.2">
      <c r="B19" s="13"/>
      <c r="C19" s="48" t="s">
        <v>23</v>
      </c>
      <c r="D19" s="54">
        <f>SUM(D20:D22)</f>
        <v>0</v>
      </c>
      <c r="E19" s="54">
        <f>SUM(E20:E22)</f>
        <v>0</v>
      </c>
      <c r="F19" s="54">
        <f t="shared" si="0"/>
        <v>0</v>
      </c>
      <c r="G19" s="63"/>
      <c r="H19" s="63"/>
      <c r="I19" s="63"/>
      <c r="J19" s="63"/>
      <c r="K19" s="148"/>
      <c r="L19" s="4"/>
    </row>
    <row r="20" spans="2:12" x14ac:dyDescent="0.2">
      <c r="B20" s="15"/>
      <c r="C20" s="47" t="s">
        <v>24</v>
      </c>
      <c r="D20" s="8"/>
      <c r="E20" s="8"/>
      <c r="F20" s="57">
        <f t="shared" si="0"/>
        <v>0</v>
      </c>
      <c r="G20" s="64"/>
      <c r="H20" s="64"/>
      <c r="I20" s="64"/>
      <c r="J20" s="64"/>
      <c r="K20" s="147"/>
    </row>
    <row r="21" spans="2:12" x14ac:dyDescent="0.2">
      <c r="B21" s="15"/>
      <c r="C21" s="47" t="s">
        <v>21</v>
      </c>
      <c r="D21" s="8"/>
      <c r="E21" s="5"/>
      <c r="F21" s="57">
        <f t="shared" si="0"/>
        <v>0</v>
      </c>
      <c r="G21" s="64"/>
      <c r="H21" s="64"/>
      <c r="I21" s="64"/>
      <c r="J21" s="64"/>
      <c r="K21" s="147"/>
      <c r="L21" s="4"/>
    </row>
    <row r="22" spans="2:12" x14ac:dyDescent="0.2">
      <c r="B22" s="15"/>
      <c r="C22" s="47" t="s">
        <v>4</v>
      </c>
      <c r="D22" s="8"/>
      <c r="E22" s="5"/>
      <c r="F22" s="57">
        <f t="shared" si="0"/>
        <v>0</v>
      </c>
      <c r="G22" s="64"/>
      <c r="H22" s="64"/>
      <c r="I22" s="64"/>
      <c r="J22" s="64"/>
      <c r="K22" s="147"/>
      <c r="L22" s="4"/>
    </row>
    <row r="23" spans="2:12" s="3" customFormat="1" x14ac:dyDescent="0.2">
      <c r="B23" s="13"/>
      <c r="C23" s="48" t="s">
        <v>22</v>
      </c>
      <c r="D23" s="54">
        <f>SUM(D24:D27)</f>
        <v>0</v>
      </c>
      <c r="E23" s="54">
        <f>SUM(E24:E27)</f>
        <v>0</v>
      </c>
      <c r="F23" s="54">
        <f t="shared" si="0"/>
        <v>0</v>
      </c>
      <c r="G23" s="63"/>
      <c r="H23" s="63"/>
      <c r="I23" s="63"/>
      <c r="J23" s="63"/>
      <c r="K23" s="148"/>
      <c r="L23" s="7"/>
    </row>
    <row r="24" spans="2:12" x14ac:dyDescent="0.2">
      <c r="B24" s="15"/>
      <c r="C24" s="47" t="s">
        <v>25</v>
      </c>
      <c r="D24" s="5"/>
      <c r="E24" s="5"/>
      <c r="F24" s="57">
        <f t="shared" si="0"/>
        <v>0</v>
      </c>
      <c r="G24" s="64"/>
      <c r="H24" s="64"/>
      <c r="I24" s="64"/>
      <c r="J24" s="64"/>
      <c r="K24" s="147"/>
    </row>
    <row r="25" spans="2:12" x14ac:dyDescent="0.2">
      <c r="B25" s="15"/>
      <c r="C25" s="47" t="s">
        <v>21</v>
      </c>
      <c r="D25" s="5"/>
      <c r="E25" s="5"/>
      <c r="F25" s="57">
        <f t="shared" si="0"/>
        <v>0</v>
      </c>
      <c r="G25" s="64"/>
      <c r="H25" s="64"/>
      <c r="I25" s="64"/>
      <c r="J25" s="64"/>
      <c r="K25" s="147"/>
    </row>
    <row r="26" spans="2:12" x14ac:dyDescent="0.2">
      <c r="B26" s="15"/>
      <c r="C26" s="47" t="s">
        <v>71</v>
      </c>
      <c r="D26" s="5"/>
      <c r="E26" s="5"/>
      <c r="F26" s="57">
        <f t="shared" si="0"/>
        <v>0</v>
      </c>
      <c r="G26" s="64"/>
      <c r="H26" s="64"/>
      <c r="I26" s="64"/>
      <c r="J26" s="64"/>
      <c r="K26" s="147"/>
    </row>
    <row r="27" spans="2:12" x14ac:dyDescent="0.2">
      <c r="B27" s="15"/>
      <c r="C27" s="47" t="s">
        <v>4</v>
      </c>
      <c r="D27" s="5"/>
      <c r="E27" s="5"/>
      <c r="F27" s="57">
        <f t="shared" si="0"/>
        <v>0</v>
      </c>
      <c r="G27" s="64"/>
      <c r="H27" s="64"/>
      <c r="I27" s="64"/>
      <c r="J27" s="64"/>
      <c r="K27" s="147"/>
    </row>
    <row r="28" spans="2:12" x14ac:dyDescent="0.2">
      <c r="B28" s="13"/>
      <c r="C28" s="48" t="s">
        <v>0</v>
      </c>
      <c r="D28" s="54">
        <f>SUM(D29:D35)</f>
        <v>0</v>
      </c>
      <c r="E28" s="54">
        <f>SUM(E29:E35)</f>
        <v>0</v>
      </c>
      <c r="F28" s="54">
        <f t="shared" si="0"/>
        <v>0</v>
      </c>
      <c r="G28" s="63"/>
      <c r="H28" s="63"/>
      <c r="I28" s="63"/>
      <c r="J28" s="63"/>
      <c r="K28" s="147"/>
    </row>
    <row r="29" spans="2:12" x14ac:dyDescent="0.2">
      <c r="B29" s="15"/>
      <c r="C29" s="47" t="s">
        <v>45</v>
      </c>
      <c r="D29" s="5"/>
      <c r="E29" s="5"/>
      <c r="F29" s="57">
        <f t="shared" si="0"/>
        <v>0</v>
      </c>
      <c r="G29" s="64"/>
      <c r="H29" s="64"/>
      <c r="I29" s="64"/>
      <c r="J29" s="64"/>
      <c r="K29" s="147"/>
    </row>
    <row r="30" spans="2:12" x14ac:dyDescent="0.2">
      <c r="B30" s="15"/>
      <c r="C30" s="47" t="s">
        <v>27</v>
      </c>
      <c r="D30" s="8"/>
      <c r="E30" s="8"/>
      <c r="F30" s="57">
        <f t="shared" si="0"/>
        <v>0</v>
      </c>
      <c r="G30" s="64"/>
      <c r="H30" s="64"/>
      <c r="I30" s="64"/>
      <c r="J30" s="64"/>
      <c r="K30" s="147"/>
    </row>
    <row r="31" spans="2:12" x14ac:dyDescent="0.2">
      <c r="B31" s="15"/>
      <c r="C31" s="47" t="s">
        <v>29</v>
      </c>
      <c r="D31" s="8"/>
      <c r="E31" s="5"/>
      <c r="F31" s="57">
        <f t="shared" si="0"/>
        <v>0</v>
      </c>
      <c r="G31" s="64"/>
      <c r="H31" s="64"/>
      <c r="I31" s="64"/>
      <c r="J31" s="64"/>
      <c r="K31" s="147"/>
    </row>
    <row r="32" spans="2:12" x14ac:dyDescent="0.2">
      <c r="B32" s="15"/>
      <c r="C32" s="47" t="s">
        <v>98</v>
      </c>
      <c r="D32" s="8"/>
      <c r="E32" s="5"/>
      <c r="F32" s="57">
        <f t="shared" si="0"/>
        <v>0</v>
      </c>
      <c r="G32" s="64"/>
      <c r="H32" s="64"/>
      <c r="I32" s="64"/>
      <c r="J32" s="64"/>
      <c r="K32" s="147"/>
    </row>
    <row r="33" spans="2:20" x14ac:dyDescent="0.2">
      <c r="B33" s="15"/>
      <c r="C33" s="47" t="s">
        <v>96</v>
      </c>
      <c r="D33" s="8"/>
      <c r="E33" s="5"/>
      <c r="F33" s="57">
        <f t="shared" si="0"/>
        <v>0</v>
      </c>
      <c r="G33" s="64"/>
      <c r="H33" s="64"/>
      <c r="I33" s="64"/>
      <c r="J33" s="64"/>
      <c r="K33" s="147"/>
    </row>
    <row r="34" spans="2:20" x14ac:dyDescent="0.2">
      <c r="B34" s="15"/>
      <c r="C34" s="47" t="s">
        <v>26</v>
      </c>
      <c r="D34" s="8"/>
      <c r="E34" s="5"/>
      <c r="F34" s="57">
        <f t="shared" si="0"/>
        <v>0</v>
      </c>
      <c r="G34" s="64"/>
      <c r="H34" s="64"/>
      <c r="I34" s="64"/>
      <c r="J34" s="64"/>
      <c r="K34" s="147"/>
    </row>
    <row r="35" spans="2:20" x14ac:dyDescent="0.2">
      <c r="B35" s="15"/>
      <c r="C35" s="50" t="s">
        <v>5</v>
      </c>
      <c r="D35" s="8"/>
      <c r="E35" s="5"/>
      <c r="F35" s="57">
        <f t="shared" si="0"/>
        <v>0</v>
      </c>
      <c r="G35" s="64"/>
      <c r="H35" s="64"/>
      <c r="I35" s="64"/>
      <c r="J35" s="64"/>
      <c r="K35" s="147"/>
    </row>
    <row r="36" spans="2:20" x14ac:dyDescent="0.2">
      <c r="B36" s="16"/>
      <c r="C36" s="51" t="s">
        <v>6</v>
      </c>
      <c r="D36" s="55">
        <f>D4-D17</f>
        <v>0</v>
      </c>
      <c r="E36" s="55">
        <f>E4-E17</f>
        <v>0</v>
      </c>
      <c r="F36" s="57">
        <f t="shared" si="0"/>
        <v>0</v>
      </c>
      <c r="G36" s="65"/>
      <c r="H36" s="65"/>
      <c r="I36" s="65"/>
      <c r="J36" s="65"/>
      <c r="K36" s="147"/>
    </row>
    <row r="37" spans="2:20" x14ac:dyDescent="0.2">
      <c r="B37" s="17"/>
      <c r="C37" s="119"/>
      <c r="D37" s="149"/>
      <c r="E37" s="149"/>
      <c r="F37" s="35"/>
      <c r="G37" s="35"/>
      <c r="H37" s="35"/>
      <c r="I37" s="35"/>
      <c r="J37" s="35"/>
      <c r="K37" s="35"/>
      <c r="L37" s="4"/>
      <c r="N37" s="4"/>
      <c r="P37" s="4"/>
      <c r="R37" s="4"/>
      <c r="T37" s="4"/>
    </row>
    <row r="38" spans="2:20" ht="15" customHeight="1" thickBot="1" x14ac:dyDescent="0.25">
      <c r="B38" s="18"/>
      <c r="C38" s="6" t="s">
        <v>123</v>
      </c>
      <c r="D38" s="56">
        <f>D3</f>
        <v>2016</v>
      </c>
      <c r="E38" s="56">
        <f>D38+1</f>
        <v>2017</v>
      </c>
      <c r="F38" s="56" t="str">
        <f t="shared" ref="F38:K38" si="1">CONCATENATE(F1," ",F2)</f>
        <v>2018 pr</v>
      </c>
      <c r="G38" s="56" t="str">
        <f t="shared" si="1"/>
        <v>2019 pr</v>
      </c>
      <c r="H38" s="56" t="str">
        <f t="shared" si="1"/>
        <v>2020 pr</v>
      </c>
      <c r="I38" s="56" t="str">
        <f t="shared" si="1"/>
        <v>2021 pr</v>
      </c>
      <c r="J38" s="56" t="str">
        <f t="shared" si="1"/>
        <v>2022 pr</v>
      </c>
      <c r="K38" s="56" t="str">
        <f t="shared" si="1"/>
        <v>2023 pr</v>
      </c>
    </row>
    <row r="39" spans="2:20" s="3" customFormat="1" x14ac:dyDescent="0.2">
      <c r="B39" s="13"/>
      <c r="C39" s="41" t="s">
        <v>60</v>
      </c>
      <c r="D39" s="54">
        <f>D40+D49+D50+D51+D52</f>
        <v>0</v>
      </c>
      <c r="E39" s="54">
        <f t="shared" ref="E39:K39" si="2">E40+E49+E50+E51+E52</f>
        <v>0</v>
      </c>
      <c r="F39" s="54">
        <f t="shared" si="2"/>
        <v>0</v>
      </c>
      <c r="G39" s="54">
        <f t="shared" si="2"/>
        <v>0</v>
      </c>
      <c r="H39" s="54">
        <f t="shared" si="2"/>
        <v>0</v>
      </c>
      <c r="I39" s="54">
        <f t="shared" si="2"/>
        <v>0</v>
      </c>
      <c r="J39" s="54">
        <f t="shared" si="2"/>
        <v>0</v>
      </c>
      <c r="K39" s="54">
        <f t="shared" si="2"/>
        <v>0</v>
      </c>
    </row>
    <row r="40" spans="2:20" x14ac:dyDescent="0.2">
      <c r="B40" s="15"/>
      <c r="C40" s="40" t="s">
        <v>68</v>
      </c>
      <c r="D40" s="57">
        <f>SUM(D41:D48)</f>
        <v>0</v>
      </c>
      <c r="E40" s="57">
        <f t="shared" ref="E40:K40" si="3">SUM(E41:E48)</f>
        <v>0</v>
      </c>
      <c r="F40" s="143">
        <f t="shared" si="3"/>
        <v>0</v>
      </c>
      <c r="G40" s="57">
        <f t="shared" si="3"/>
        <v>0</v>
      </c>
      <c r="H40" s="57">
        <f t="shared" si="3"/>
        <v>0</v>
      </c>
      <c r="I40" s="57">
        <f t="shared" si="3"/>
        <v>0</v>
      </c>
      <c r="J40" s="57">
        <f t="shared" si="3"/>
        <v>0</v>
      </c>
      <c r="K40" s="57">
        <f t="shared" si="3"/>
        <v>0</v>
      </c>
    </row>
    <row r="41" spans="2:20" x14ac:dyDescent="0.2">
      <c r="B41" s="15"/>
      <c r="C41" s="139" t="s">
        <v>114</v>
      </c>
      <c r="D41" s="5"/>
      <c r="E41" s="5"/>
      <c r="F41" s="5"/>
      <c r="G41" s="5"/>
      <c r="H41" s="5"/>
      <c r="I41" s="5"/>
      <c r="J41" s="5"/>
      <c r="K41" s="5"/>
    </row>
    <row r="42" spans="2:20" x14ac:dyDescent="0.2">
      <c r="B42" s="15"/>
      <c r="C42" s="150" t="s">
        <v>116</v>
      </c>
      <c r="D42" s="5"/>
      <c r="E42" s="5"/>
      <c r="F42" s="5"/>
      <c r="G42" s="5"/>
      <c r="H42" s="5"/>
      <c r="I42" s="5"/>
      <c r="J42" s="5"/>
      <c r="K42" s="5"/>
    </row>
    <row r="43" spans="2:20" x14ac:dyDescent="0.2">
      <c r="B43" s="15"/>
      <c r="C43" s="150" t="s">
        <v>117</v>
      </c>
      <c r="D43" s="5"/>
      <c r="E43" s="5"/>
      <c r="F43" s="5"/>
      <c r="G43" s="5"/>
      <c r="H43" s="5"/>
      <c r="I43" s="5"/>
      <c r="J43" s="5"/>
      <c r="K43" s="5"/>
    </row>
    <row r="44" spans="2:20" x14ac:dyDescent="0.2">
      <c r="B44" s="15"/>
      <c r="C44" s="150" t="s">
        <v>118</v>
      </c>
      <c r="D44" s="5"/>
      <c r="E44" s="5"/>
      <c r="F44" s="5"/>
      <c r="G44" s="5"/>
      <c r="H44" s="5"/>
      <c r="I44" s="5"/>
      <c r="J44" s="5"/>
      <c r="K44" s="5"/>
    </row>
    <row r="45" spans="2:20" x14ac:dyDescent="0.2">
      <c r="B45" s="15"/>
      <c r="C45" s="139" t="s">
        <v>115</v>
      </c>
      <c r="D45" s="5"/>
      <c r="E45" s="5"/>
      <c r="F45" s="5"/>
      <c r="G45" s="5"/>
      <c r="H45" s="5"/>
      <c r="I45" s="5"/>
      <c r="J45" s="5"/>
      <c r="K45" s="5"/>
    </row>
    <row r="46" spans="2:20" x14ac:dyDescent="0.2">
      <c r="B46" s="15"/>
      <c r="C46" s="139" t="s">
        <v>121</v>
      </c>
      <c r="D46" s="5"/>
      <c r="E46" s="5"/>
      <c r="F46" s="5"/>
      <c r="G46" s="5"/>
      <c r="H46" s="5"/>
      <c r="I46" s="5"/>
      <c r="J46" s="5"/>
      <c r="K46" s="5"/>
    </row>
    <row r="47" spans="2:20" x14ac:dyDescent="0.2">
      <c r="B47" s="15"/>
      <c r="C47" s="139" t="s">
        <v>119</v>
      </c>
      <c r="D47" s="5"/>
      <c r="E47" s="5"/>
      <c r="F47" s="5"/>
      <c r="G47" s="5"/>
      <c r="H47" s="5"/>
      <c r="I47" s="5"/>
      <c r="J47" s="5"/>
      <c r="K47" s="5"/>
    </row>
    <row r="48" spans="2:20" x14ac:dyDescent="0.2">
      <c r="B48" s="15"/>
      <c r="C48" s="139" t="s">
        <v>120</v>
      </c>
      <c r="D48" s="5"/>
      <c r="E48" s="5"/>
      <c r="F48" s="5"/>
      <c r="G48" s="5"/>
      <c r="H48" s="5"/>
      <c r="I48" s="5"/>
      <c r="J48" s="5"/>
      <c r="K48" s="5"/>
    </row>
    <row r="49" spans="2:21" x14ac:dyDescent="0.2">
      <c r="B49" s="15"/>
      <c r="C49" s="33" t="s">
        <v>35</v>
      </c>
      <c r="D49" s="5"/>
      <c r="E49" s="5"/>
      <c r="F49" s="5"/>
      <c r="G49" s="5"/>
      <c r="H49" s="5"/>
      <c r="I49" s="5"/>
      <c r="J49" s="5"/>
      <c r="K49" s="5"/>
      <c r="L49" s="119"/>
    </row>
    <row r="50" spans="2:21" x14ac:dyDescent="0.2">
      <c r="B50" s="15"/>
      <c r="C50" s="121" t="s">
        <v>74</v>
      </c>
      <c r="D50" s="5"/>
      <c r="E50" s="5"/>
      <c r="F50" s="5"/>
      <c r="G50" s="5"/>
      <c r="H50" s="5"/>
      <c r="I50" s="5"/>
      <c r="J50" s="5"/>
      <c r="K50" s="5"/>
      <c r="L50" s="119"/>
    </row>
    <row r="51" spans="2:21" x14ac:dyDescent="0.2">
      <c r="B51" s="15"/>
      <c r="C51" s="121" t="s">
        <v>93</v>
      </c>
      <c r="D51" s="5"/>
      <c r="E51" s="5"/>
      <c r="F51" s="5"/>
      <c r="G51" s="5"/>
      <c r="H51" s="5"/>
      <c r="I51" s="5"/>
      <c r="J51" s="5"/>
      <c r="K51" s="5"/>
    </row>
    <row r="52" spans="2:21" ht="13.5" thickBot="1" x14ac:dyDescent="0.25">
      <c r="B52" s="15"/>
      <c r="C52" s="24" t="s">
        <v>94</v>
      </c>
      <c r="D52" s="11"/>
      <c r="E52" s="11"/>
      <c r="F52" s="11"/>
      <c r="G52" s="11"/>
      <c r="H52" s="11"/>
      <c r="I52" s="11"/>
      <c r="J52" s="11"/>
      <c r="K52" s="11"/>
      <c r="L52" s="119"/>
    </row>
    <row r="53" spans="2:21" s="3" customFormat="1" ht="13.5" thickTop="1" x14ac:dyDescent="0.2">
      <c r="B53" s="13"/>
      <c r="C53" s="29" t="s">
        <v>59</v>
      </c>
      <c r="D53" s="58">
        <f>SUM(D54:D60)</f>
        <v>0</v>
      </c>
      <c r="E53" s="58">
        <f>SUM(E54:E60)</f>
        <v>0</v>
      </c>
      <c r="F53" s="58">
        <f>SUM(F54:F60)</f>
        <v>0</v>
      </c>
      <c r="G53" s="58">
        <f t="shared" ref="G53:K53" si="4">SUM(G54:G60)</f>
        <v>0</v>
      </c>
      <c r="H53" s="58">
        <f t="shared" si="4"/>
        <v>0</v>
      </c>
      <c r="I53" s="58">
        <f>SUM(I54:I60)</f>
        <v>0</v>
      </c>
      <c r="J53" s="58">
        <f t="shared" si="4"/>
        <v>0</v>
      </c>
      <c r="K53" s="58">
        <f t="shared" si="4"/>
        <v>0</v>
      </c>
      <c r="L53" s="120"/>
    </row>
    <row r="54" spans="2:21" s="3" customFormat="1" x14ac:dyDescent="0.2">
      <c r="B54" s="13"/>
      <c r="C54" s="33" t="s">
        <v>124</v>
      </c>
      <c r="D54" s="5"/>
      <c r="E54" s="5"/>
      <c r="F54" s="5"/>
      <c r="G54" s="5"/>
      <c r="H54" s="5"/>
      <c r="I54" s="5"/>
      <c r="J54" s="5"/>
      <c r="K54" s="5"/>
      <c r="L54" s="120"/>
    </row>
    <row r="55" spans="2:21" x14ac:dyDescent="0.2">
      <c r="B55" s="15"/>
      <c r="C55" s="39" t="s">
        <v>50</v>
      </c>
      <c r="D55" s="5"/>
      <c r="E55" s="5"/>
      <c r="F55" s="5"/>
      <c r="G55" s="5"/>
      <c r="H55" s="5"/>
      <c r="I55" s="5"/>
      <c r="J55" s="5"/>
      <c r="K55" s="5"/>
      <c r="L55" s="155"/>
      <c r="M55" s="155"/>
      <c r="N55" s="155"/>
      <c r="O55" s="155"/>
      <c r="P55" s="155"/>
      <c r="Q55" s="155"/>
      <c r="R55" s="155"/>
      <c r="S55" s="155"/>
    </row>
    <row r="56" spans="2:21" x14ac:dyDescent="0.2">
      <c r="B56" s="15"/>
      <c r="C56" s="20" t="s">
        <v>51</v>
      </c>
      <c r="D56" s="30"/>
      <c r="E56" s="30"/>
      <c r="F56" s="30"/>
      <c r="G56" s="30"/>
      <c r="H56" s="30"/>
      <c r="I56" s="30"/>
      <c r="J56" s="30"/>
      <c r="K56" s="30"/>
      <c r="L56" s="4"/>
    </row>
    <row r="57" spans="2:21" x14ac:dyDescent="0.2">
      <c r="B57" s="15"/>
      <c r="C57" s="23" t="s">
        <v>11</v>
      </c>
      <c r="D57" s="10"/>
      <c r="E57" s="10"/>
      <c r="F57" s="10"/>
      <c r="G57" s="10"/>
      <c r="H57" s="10"/>
      <c r="I57" s="10"/>
      <c r="J57" s="10"/>
      <c r="K57" s="10"/>
    </row>
    <row r="58" spans="2:21" x14ac:dyDescent="0.2">
      <c r="B58" s="15"/>
      <c r="C58" s="33" t="s">
        <v>97</v>
      </c>
      <c r="D58" s="5"/>
      <c r="E58" s="5"/>
      <c r="F58" s="5"/>
      <c r="G58" s="5"/>
      <c r="H58" s="5"/>
      <c r="I58" s="5"/>
      <c r="J58" s="5"/>
      <c r="K58" s="5"/>
    </row>
    <row r="59" spans="2:21" x14ac:dyDescent="0.2">
      <c r="B59" s="15"/>
      <c r="C59" s="33" t="s">
        <v>75</v>
      </c>
      <c r="D59" s="5"/>
      <c r="E59" s="5"/>
      <c r="F59" s="5"/>
      <c r="G59" s="5"/>
      <c r="H59" s="5"/>
      <c r="I59" s="5"/>
      <c r="J59" s="5"/>
      <c r="K59" s="5"/>
      <c r="L59" s="119"/>
    </row>
    <row r="60" spans="2:21" ht="13.5" thickBot="1" x14ac:dyDescent="0.25">
      <c r="B60" s="15"/>
      <c r="C60" s="24" t="s">
        <v>52</v>
      </c>
      <c r="D60" s="11"/>
      <c r="E60" s="11"/>
      <c r="F60" s="11"/>
      <c r="G60" s="11"/>
      <c r="H60" s="11"/>
      <c r="I60" s="11"/>
      <c r="J60" s="11"/>
      <c r="K60" s="11"/>
      <c r="L60" s="119"/>
    </row>
    <row r="61" spans="2:21" s="3" customFormat="1" ht="13.5" thickTop="1" x14ac:dyDescent="0.2">
      <c r="B61" s="13"/>
      <c r="C61" s="22" t="s">
        <v>36</v>
      </c>
      <c r="D61" s="59">
        <f t="shared" ref="D61:K61" si="5">D39-D53</f>
        <v>0</v>
      </c>
      <c r="E61" s="59">
        <f t="shared" si="5"/>
        <v>0</v>
      </c>
      <c r="F61" s="59">
        <f t="shared" si="5"/>
        <v>0</v>
      </c>
      <c r="G61" s="59">
        <f t="shared" si="5"/>
        <v>0</v>
      </c>
      <c r="H61" s="59">
        <f>H39-H53</f>
        <v>0</v>
      </c>
      <c r="I61" s="59">
        <f t="shared" si="5"/>
        <v>0</v>
      </c>
      <c r="J61" s="59">
        <f t="shared" si="5"/>
        <v>0</v>
      </c>
      <c r="K61" s="59">
        <f t="shared" si="5"/>
        <v>0</v>
      </c>
      <c r="M61" s="156"/>
      <c r="N61" s="156"/>
      <c r="O61" s="156"/>
      <c r="P61" s="156"/>
      <c r="Q61" s="156"/>
      <c r="R61" s="156"/>
      <c r="S61" s="156"/>
      <c r="T61" s="156"/>
      <c r="U61" s="156"/>
    </row>
    <row r="62" spans="2:21" x14ac:dyDescent="0.2">
      <c r="B62" s="15"/>
      <c r="C62" s="23" t="s">
        <v>38</v>
      </c>
      <c r="D62" s="8"/>
      <c r="E62" s="10"/>
      <c r="F62" s="10"/>
      <c r="G62" s="10"/>
      <c r="H62" s="10"/>
      <c r="I62" s="10"/>
      <c r="J62" s="10"/>
      <c r="K62" s="10"/>
    </row>
    <row r="63" spans="2:21" x14ac:dyDescent="0.2">
      <c r="B63" s="15"/>
      <c r="C63" s="21" t="s">
        <v>37</v>
      </c>
      <c r="D63" s="8"/>
      <c r="E63" s="9"/>
      <c r="F63" s="9"/>
      <c r="G63" s="9"/>
      <c r="H63" s="9"/>
      <c r="I63" s="9"/>
      <c r="J63" s="9"/>
      <c r="K63" s="9"/>
    </row>
    <row r="64" spans="2:21" x14ac:dyDescent="0.2">
      <c r="B64" s="15"/>
      <c r="C64" s="23" t="s">
        <v>85</v>
      </c>
      <c r="D64" s="110"/>
      <c r="E64" s="10"/>
      <c r="F64" s="10"/>
      <c r="G64" s="10"/>
      <c r="H64" s="10"/>
      <c r="I64" s="10"/>
      <c r="J64" s="10"/>
      <c r="K64" s="10"/>
    </row>
    <row r="65" spans="1:14" ht="13.5" thickBot="1" x14ac:dyDescent="0.25">
      <c r="B65" s="15"/>
      <c r="C65" s="28" t="s">
        <v>39</v>
      </c>
      <c r="D65" s="62">
        <f>D62-D63+D64</f>
        <v>0</v>
      </c>
      <c r="E65" s="62">
        <f>E62-E63+E64</f>
        <v>0</v>
      </c>
      <c r="F65" s="62">
        <f t="shared" ref="F65:K65" si="6">F62-F63+F64</f>
        <v>0</v>
      </c>
      <c r="G65" s="62">
        <f t="shared" si="6"/>
        <v>0</v>
      </c>
      <c r="H65" s="62">
        <f t="shared" si="6"/>
        <v>0</v>
      </c>
      <c r="I65" s="62">
        <f t="shared" si="6"/>
        <v>0</v>
      </c>
      <c r="J65" s="62">
        <f t="shared" si="6"/>
        <v>0</v>
      </c>
      <c r="K65" s="62">
        <f t="shared" si="6"/>
        <v>0</v>
      </c>
      <c r="L65" s="4"/>
      <c r="M65" s="4"/>
      <c r="N65" s="4"/>
    </row>
    <row r="66" spans="1:14" ht="13.5" thickTop="1" x14ac:dyDescent="0.2">
      <c r="B66" s="13"/>
      <c r="C66" s="29" t="s">
        <v>40</v>
      </c>
      <c r="D66" s="53">
        <f>D61+D65</f>
        <v>0</v>
      </c>
      <c r="E66" s="53">
        <f t="shared" ref="E66:K66" si="7">E61+E65</f>
        <v>0</v>
      </c>
      <c r="F66" s="53">
        <f t="shared" si="7"/>
        <v>0</v>
      </c>
      <c r="G66" s="53">
        <f t="shared" si="7"/>
        <v>0</v>
      </c>
      <c r="H66" s="53">
        <f t="shared" si="7"/>
        <v>0</v>
      </c>
      <c r="I66" s="53">
        <f t="shared" si="7"/>
        <v>0</v>
      </c>
      <c r="J66" s="53">
        <f t="shared" si="7"/>
        <v>0</v>
      </c>
      <c r="K66" s="53">
        <f t="shared" si="7"/>
        <v>0</v>
      </c>
      <c r="L66" s="4"/>
      <c r="M66" s="4"/>
      <c r="N66" s="4"/>
    </row>
    <row r="67" spans="1:14" x14ac:dyDescent="0.2">
      <c r="B67" s="13"/>
      <c r="C67" s="34" t="s">
        <v>61</v>
      </c>
      <c r="D67" s="5"/>
      <c r="E67" s="5"/>
      <c r="F67" s="5"/>
      <c r="G67" s="5"/>
      <c r="H67" s="5"/>
      <c r="I67" s="5"/>
      <c r="J67" s="5"/>
      <c r="K67" s="5"/>
      <c r="L67" s="4"/>
      <c r="M67" s="4"/>
      <c r="N67" s="4"/>
    </row>
    <row r="68" spans="1:14" x14ac:dyDescent="0.2">
      <c r="B68" s="13"/>
      <c r="C68" s="19" t="s">
        <v>41</v>
      </c>
      <c r="D68" s="60">
        <f>D66-D67</f>
        <v>0</v>
      </c>
      <c r="E68" s="60">
        <f t="shared" ref="E68:K68" si="8">E66-E67</f>
        <v>0</v>
      </c>
      <c r="F68" s="60">
        <f t="shared" si="8"/>
        <v>0</v>
      </c>
      <c r="G68" s="60">
        <f t="shared" si="8"/>
        <v>0</v>
      </c>
      <c r="H68" s="60">
        <f t="shared" si="8"/>
        <v>0</v>
      </c>
      <c r="I68" s="60">
        <f t="shared" si="8"/>
        <v>0</v>
      </c>
      <c r="J68" s="60">
        <f t="shared" si="8"/>
        <v>0</v>
      </c>
      <c r="K68" s="60">
        <f t="shared" si="8"/>
        <v>0</v>
      </c>
      <c r="L68" s="4"/>
      <c r="M68" s="4"/>
      <c r="N68" s="4"/>
    </row>
    <row r="69" spans="1:14" x14ac:dyDescent="0.2">
      <c r="B69" s="16"/>
      <c r="C69" s="2" t="s">
        <v>7</v>
      </c>
      <c r="D69" s="61">
        <f>D68-D35</f>
        <v>0</v>
      </c>
      <c r="E69" s="61">
        <f>E68-E35</f>
        <v>0</v>
      </c>
      <c r="F69" s="61"/>
      <c r="G69" s="61"/>
      <c r="H69" s="61"/>
      <c r="I69" s="61"/>
      <c r="J69" s="61"/>
      <c r="K69" s="61"/>
    </row>
    <row r="70" spans="1:14" x14ac:dyDescent="0.2">
      <c r="B70" s="17"/>
      <c r="C70" s="119"/>
      <c r="D70" s="149"/>
      <c r="E70" s="119"/>
      <c r="F70" s="119"/>
      <c r="G70" s="119"/>
      <c r="H70" s="119"/>
      <c r="I70" s="119"/>
      <c r="J70" s="119"/>
      <c r="K70" s="119"/>
    </row>
    <row r="71" spans="1:14" ht="13.5" thickBot="1" x14ac:dyDescent="0.25">
      <c r="B71" s="17"/>
      <c r="C71" s="6" t="s">
        <v>90</v>
      </c>
      <c r="D71" s="144">
        <f t="shared" ref="D71:K71" si="9">D38</f>
        <v>2016</v>
      </c>
      <c r="E71" s="144">
        <f t="shared" si="9"/>
        <v>2017</v>
      </c>
      <c r="F71" s="144" t="str">
        <f t="shared" si="9"/>
        <v>2018 pr</v>
      </c>
      <c r="G71" s="144" t="str">
        <f t="shared" si="9"/>
        <v>2019 pr</v>
      </c>
      <c r="H71" s="144" t="str">
        <f t="shared" si="9"/>
        <v>2020 pr</v>
      </c>
      <c r="I71" s="144" t="str">
        <f t="shared" si="9"/>
        <v>2021 pr</v>
      </c>
      <c r="J71" s="144" t="str">
        <f t="shared" si="9"/>
        <v>2022 pr</v>
      </c>
      <c r="K71" s="38" t="str">
        <f t="shared" si="9"/>
        <v>2023 pr</v>
      </c>
    </row>
    <row r="72" spans="1:14" x14ac:dyDescent="0.2">
      <c r="B72" s="15"/>
      <c r="C72" s="135" t="s">
        <v>63</v>
      </c>
      <c r="D72" s="37">
        <f t="shared" ref="D72:K72" si="10">D73+D76</f>
        <v>0</v>
      </c>
      <c r="E72" s="37">
        <f t="shared" si="10"/>
        <v>0</v>
      </c>
      <c r="F72" s="37">
        <f>F73+F76</f>
        <v>0</v>
      </c>
      <c r="G72" s="37">
        <f t="shared" si="10"/>
        <v>0</v>
      </c>
      <c r="H72" s="37">
        <f t="shared" si="10"/>
        <v>0</v>
      </c>
      <c r="I72" s="37">
        <f t="shared" si="10"/>
        <v>0</v>
      </c>
      <c r="J72" s="37">
        <f t="shared" si="10"/>
        <v>0</v>
      </c>
      <c r="K72" s="37">
        <f t="shared" si="10"/>
        <v>0</v>
      </c>
    </row>
    <row r="73" spans="1:14" x14ac:dyDescent="0.2">
      <c r="B73" s="15"/>
      <c r="C73" s="32" t="s">
        <v>106</v>
      </c>
      <c r="D73" s="36">
        <f>SUM(D74:D75)</f>
        <v>0</v>
      </c>
      <c r="E73" s="36">
        <f t="shared" ref="E73:K73" si="11">SUM(E74:E75)</f>
        <v>0</v>
      </c>
      <c r="F73" s="36">
        <f t="shared" si="11"/>
        <v>0</v>
      </c>
      <c r="G73" s="36">
        <f t="shared" si="11"/>
        <v>0</v>
      </c>
      <c r="H73" s="36">
        <f t="shared" si="11"/>
        <v>0</v>
      </c>
      <c r="I73" s="36">
        <f t="shared" si="11"/>
        <v>0</v>
      </c>
      <c r="J73" s="36">
        <f t="shared" si="11"/>
        <v>0</v>
      </c>
      <c r="K73" s="36">
        <f t="shared" si="11"/>
        <v>0</v>
      </c>
    </row>
    <row r="74" spans="1:14" x14ac:dyDescent="0.2">
      <c r="B74" s="15"/>
      <c r="C74" s="133" t="s">
        <v>88</v>
      </c>
      <c r="D74" s="141"/>
      <c r="E74" s="141"/>
      <c r="F74" s="249"/>
      <c r="G74" s="141"/>
      <c r="H74" s="141"/>
      <c r="I74" s="141"/>
      <c r="J74" s="141"/>
      <c r="K74" s="141"/>
      <c r="L74" s="119"/>
    </row>
    <row r="75" spans="1:14" x14ac:dyDescent="0.2">
      <c r="B75" s="15"/>
      <c r="C75" s="133" t="s">
        <v>89</v>
      </c>
      <c r="D75" s="134"/>
      <c r="E75" s="134"/>
      <c r="F75" s="134"/>
      <c r="G75" s="134"/>
      <c r="H75" s="134"/>
      <c r="I75" s="134"/>
      <c r="J75" s="134"/>
      <c r="K75" s="134"/>
    </row>
    <row r="76" spans="1:14" x14ac:dyDescent="0.2">
      <c r="B76" s="15"/>
      <c r="C76" s="32" t="s">
        <v>62</v>
      </c>
      <c r="D76" s="8"/>
      <c r="E76" s="8"/>
      <c r="F76" s="8"/>
      <c r="G76" s="8"/>
      <c r="H76" s="8"/>
      <c r="I76" s="8"/>
      <c r="J76" s="8"/>
      <c r="K76" s="8"/>
    </row>
    <row r="77" spans="1:14" x14ac:dyDescent="0.2">
      <c r="B77" s="15"/>
      <c r="C77" s="32" t="s">
        <v>100</v>
      </c>
      <c r="D77" s="134"/>
      <c r="E77" s="134"/>
      <c r="F77" s="134"/>
      <c r="G77" s="134"/>
      <c r="H77" s="134"/>
      <c r="I77" s="134"/>
      <c r="J77" s="134"/>
      <c r="K77" s="134"/>
    </row>
    <row r="78" spans="1:14" x14ac:dyDescent="0.2">
      <c r="A78" s="1" t="s">
        <v>64</v>
      </c>
      <c r="B78" s="15"/>
      <c r="C78" s="135" t="s">
        <v>64</v>
      </c>
      <c r="D78" s="140">
        <f>SUM(D79:D81)</f>
        <v>0</v>
      </c>
      <c r="E78" s="140">
        <f t="shared" ref="E78:K78" si="12">SUM(E79:E81)</f>
        <v>0</v>
      </c>
      <c r="F78" s="140">
        <f>SUM(F79:F81)</f>
        <v>0</v>
      </c>
      <c r="G78" s="140">
        <f t="shared" si="12"/>
        <v>0</v>
      </c>
      <c r="H78" s="140">
        <f t="shared" si="12"/>
        <v>0</v>
      </c>
      <c r="I78" s="140">
        <f t="shared" si="12"/>
        <v>0</v>
      </c>
      <c r="J78" s="140">
        <f t="shared" si="12"/>
        <v>0</v>
      </c>
      <c r="K78" s="140">
        <f t="shared" si="12"/>
        <v>0</v>
      </c>
    </row>
    <row r="79" spans="1:14" x14ac:dyDescent="0.2">
      <c r="B79" s="15"/>
      <c r="C79" s="32" t="s">
        <v>99</v>
      </c>
      <c r="D79" s="134"/>
      <c r="E79" s="134"/>
      <c r="F79" s="134"/>
      <c r="G79" s="134"/>
      <c r="H79" s="134"/>
      <c r="I79" s="134"/>
      <c r="J79" s="134"/>
      <c r="K79" s="134"/>
    </row>
    <row r="80" spans="1:14" x14ac:dyDescent="0.2">
      <c r="B80" s="15"/>
      <c r="C80" s="32" t="s">
        <v>101</v>
      </c>
      <c r="D80" s="134"/>
      <c r="E80" s="134"/>
      <c r="F80" s="134"/>
      <c r="G80" s="134"/>
      <c r="H80" s="134"/>
      <c r="I80" s="134"/>
      <c r="J80" s="134"/>
      <c r="K80" s="134"/>
    </row>
    <row r="81" spans="2:12" x14ac:dyDescent="0.2">
      <c r="B81" s="15"/>
      <c r="C81" s="32" t="s">
        <v>102</v>
      </c>
      <c r="D81" s="134"/>
      <c r="E81" s="134"/>
      <c r="F81" s="134"/>
      <c r="G81" s="134"/>
      <c r="H81" s="134"/>
      <c r="I81" s="134"/>
      <c r="J81" s="134"/>
      <c r="K81" s="134"/>
    </row>
    <row r="82" spans="2:12" x14ac:dyDescent="0.2">
      <c r="B82" s="17"/>
      <c r="C82" s="119"/>
      <c r="D82" s="119"/>
      <c r="E82" s="149"/>
      <c r="F82" s="119"/>
      <c r="G82" s="149"/>
      <c r="H82" s="149"/>
      <c r="I82" s="149"/>
      <c r="J82" s="149"/>
      <c r="K82" s="149"/>
    </row>
    <row r="83" spans="2:12" ht="13.5" thickBot="1" x14ac:dyDescent="0.25">
      <c r="B83" s="17"/>
      <c r="C83" s="111" t="s">
        <v>53</v>
      </c>
      <c r="D83" s="144">
        <f t="shared" ref="D83:K83" si="13">D71</f>
        <v>2016</v>
      </c>
      <c r="E83" s="144">
        <f t="shared" si="13"/>
        <v>2017</v>
      </c>
      <c r="F83" s="144" t="str">
        <f t="shared" si="13"/>
        <v>2018 pr</v>
      </c>
      <c r="G83" s="144" t="str">
        <f t="shared" si="13"/>
        <v>2019 pr</v>
      </c>
      <c r="H83" s="144" t="str">
        <f t="shared" si="13"/>
        <v>2020 pr</v>
      </c>
      <c r="I83" s="144" t="str">
        <f t="shared" si="13"/>
        <v>2021 pr</v>
      </c>
      <c r="J83" s="144" t="str">
        <f t="shared" si="13"/>
        <v>2022 pr</v>
      </c>
      <c r="K83" s="38" t="str">
        <f t="shared" si="13"/>
        <v>2023 pr</v>
      </c>
    </row>
    <row r="84" spans="2:12" x14ac:dyDescent="0.2">
      <c r="B84" s="15"/>
      <c r="C84" s="114" t="s">
        <v>64</v>
      </c>
      <c r="D84" s="36">
        <f>D85+D87+D89</f>
        <v>0</v>
      </c>
      <c r="E84" s="36">
        <f t="shared" ref="E84:K84" si="14">E85+E87+E89</f>
        <v>0</v>
      </c>
      <c r="F84" s="36">
        <f t="shared" si="14"/>
        <v>0</v>
      </c>
      <c r="G84" s="36">
        <f t="shared" si="14"/>
        <v>0</v>
      </c>
      <c r="H84" s="36">
        <f t="shared" si="14"/>
        <v>0</v>
      </c>
      <c r="I84" s="36">
        <f t="shared" si="14"/>
        <v>0</v>
      </c>
      <c r="J84" s="36">
        <f t="shared" si="14"/>
        <v>0</v>
      </c>
      <c r="K84" s="36">
        <f t="shared" si="14"/>
        <v>0</v>
      </c>
    </row>
    <row r="85" spans="2:12" x14ac:dyDescent="0.2">
      <c r="B85" s="15"/>
      <c r="C85" s="112" t="s">
        <v>103</v>
      </c>
      <c r="D85" s="8"/>
      <c r="E85" s="8"/>
      <c r="F85" s="8"/>
      <c r="G85" s="8"/>
      <c r="H85" s="8"/>
      <c r="I85" s="8"/>
      <c r="J85" s="8"/>
      <c r="K85" s="8"/>
    </row>
    <row r="86" spans="2:12" x14ac:dyDescent="0.2">
      <c r="B86" s="15"/>
      <c r="C86" s="133" t="s">
        <v>91</v>
      </c>
      <c r="D86" s="134"/>
      <c r="E86" s="134"/>
      <c r="F86" s="134"/>
      <c r="G86" s="134"/>
      <c r="H86" s="134"/>
      <c r="I86" s="134"/>
      <c r="J86" s="134"/>
      <c r="K86" s="134"/>
    </row>
    <row r="87" spans="2:12" x14ac:dyDescent="0.2">
      <c r="B87" s="15"/>
      <c r="C87" s="112" t="s">
        <v>95</v>
      </c>
      <c r="D87" s="5"/>
      <c r="E87" s="5"/>
      <c r="F87" s="5"/>
      <c r="G87" s="5"/>
      <c r="H87" s="5"/>
      <c r="I87" s="5"/>
      <c r="J87" s="5"/>
      <c r="K87" s="5"/>
    </row>
    <row r="88" spans="2:12" ht="24" x14ac:dyDescent="0.2">
      <c r="B88" s="15"/>
      <c r="C88" s="133" t="s">
        <v>107</v>
      </c>
      <c r="D88" s="141"/>
      <c r="E88" s="141"/>
      <c r="F88" s="5"/>
      <c r="G88" s="141"/>
      <c r="H88" s="141"/>
      <c r="I88" s="141"/>
      <c r="J88" s="141"/>
      <c r="K88" s="141"/>
      <c r="L88" s="119"/>
    </row>
    <row r="89" spans="2:12" x14ac:dyDescent="0.2">
      <c r="B89" s="15"/>
      <c r="C89" s="113" t="s">
        <v>54</v>
      </c>
      <c r="D89" s="5"/>
      <c r="E89" s="5"/>
      <c r="F89" s="5"/>
      <c r="G89" s="5"/>
      <c r="H89" s="5"/>
      <c r="I89" s="5"/>
      <c r="J89" s="5"/>
      <c r="K89" s="5"/>
    </row>
    <row r="90" spans="2:12" x14ac:dyDescent="0.2">
      <c r="B90" s="15"/>
      <c r="C90" s="114" t="s">
        <v>87</v>
      </c>
      <c r="D90" s="36">
        <f t="shared" ref="D90:K90" si="15">SUM(D91:D93)</f>
        <v>0</v>
      </c>
      <c r="E90" s="36">
        <f t="shared" si="15"/>
        <v>0</v>
      </c>
      <c r="F90" s="36">
        <f t="shared" si="15"/>
        <v>0</v>
      </c>
      <c r="G90" s="36">
        <f t="shared" si="15"/>
        <v>0</v>
      </c>
      <c r="H90" s="36">
        <f t="shared" si="15"/>
        <v>0</v>
      </c>
      <c r="I90" s="36">
        <f t="shared" si="15"/>
        <v>0</v>
      </c>
      <c r="J90" s="36">
        <f t="shared" si="15"/>
        <v>0</v>
      </c>
      <c r="K90" s="36">
        <f t="shared" si="15"/>
        <v>0</v>
      </c>
    </row>
    <row r="91" spans="2:12" x14ac:dyDescent="0.2">
      <c r="B91" s="15"/>
      <c r="C91" s="115" t="s">
        <v>55</v>
      </c>
      <c r="D91" s="116"/>
      <c r="E91" s="116"/>
      <c r="F91" s="116"/>
      <c r="G91" s="116"/>
      <c r="H91" s="116"/>
      <c r="I91" s="116"/>
      <c r="J91" s="116"/>
      <c r="K91" s="116"/>
    </row>
    <row r="92" spans="2:12" x14ac:dyDescent="0.2">
      <c r="B92" s="15"/>
      <c r="C92" s="113" t="s">
        <v>56</v>
      </c>
      <c r="D92" s="5"/>
      <c r="E92" s="5"/>
      <c r="F92" s="5"/>
      <c r="G92" s="5"/>
      <c r="H92" s="5"/>
      <c r="I92" s="5"/>
      <c r="J92" s="5"/>
      <c r="K92" s="5"/>
    </row>
    <row r="93" spans="2:12" x14ac:dyDescent="0.2">
      <c r="B93" s="15"/>
      <c r="C93" s="113" t="s">
        <v>65</v>
      </c>
      <c r="D93" s="5"/>
      <c r="E93" s="5"/>
      <c r="F93" s="5"/>
      <c r="G93" s="5"/>
      <c r="H93" s="5"/>
      <c r="I93" s="5"/>
      <c r="J93" s="5"/>
      <c r="K93" s="5"/>
    </row>
    <row r="94" spans="2:12" x14ac:dyDescent="0.2">
      <c r="B94" s="17"/>
      <c r="C94" s="142" t="s">
        <v>108</v>
      </c>
      <c r="D94" s="151"/>
      <c r="E94" s="151"/>
      <c r="F94" s="152">
        <f>F68-F50-F51-F52+F59+F60-F72+F78+F84-F90</f>
        <v>0</v>
      </c>
      <c r="G94" s="152">
        <f>G68-G50-G51-G52+G59+G60-G72+G78+G84-G90</f>
        <v>0</v>
      </c>
      <c r="H94" s="152">
        <f t="shared" ref="H94:K94" si="16">H68-H50-H51-H52+H59+H60-H72+H78+H84-H90</f>
        <v>0</v>
      </c>
      <c r="I94" s="152">
        <f t="shared" si="16"/>
        <v>0</v>
      </c>
      <c r="J94" s="152">
        <f t="shared" si="16"/>
        <v>0</v>
      </c>
      <c r="K94" s="152">
        <f t="shared" si="16"/>
        <v>0</v>
      </c>
    </row>
    <row r="95" spans="2:12" x14ac:dyDescent="0.2">
      <c r="B95" s="17"/>
      <c r="C95" s="142" t="s">
        <v>105</v>
      </c>
      <c r="D95" s="153"/>
      <c r="E95" s="153"/>
      <c r="F95" s="154">
        <f>F94+E94</f>
        <v>0</v>
      </c>
      <c r="G95" s="154">
        <f>F95+G94</f>
        <v>0</v>
      </c>
      <c r="H95" s="154">
        <f>G95+H94</f>
        <v>0</v>
      </c>
      <c r="I95" s="154">
        <f t="shared" ref="I95:K95" si="17">H95+I94</f>
        <v>0</v>
      </c>
      <c r="J95" s="154">
        <f t="shared" si="17"/>
        <v>0</v>
      </c>
      <c r="K95" s="154">
        <f t="shared" si="17"/>
        <v>0</v>
      </c>
    </row>
    <row r="96" spans="2:12" x14ac:dyDescent="0.2">
      <c r="B96" s="17"/>
      <c r="C96" s="119"/>
      <c r="D96" s="119"/>
      <c r="E96" s="119"/>
      <c r="F96" s="119"/>
      <c r="G96" s="119"/>
      <c r="H96" s="119"/>
      <c r="I96" s="119"/>
      <c r="J96" s="119"/>
      <c r="K96" s="119"/>
    </row>
    <row r="97" spans="3:11" ht="13.5" thickBot="1" x14ac:dyDescent="0.25">
      <c r="C97" s="111" t="s">
        <v>77</v>
      </c>
      <c r="D97" s="298"/>
      <c r="E97" s="299"/>
      <c r="F97" s="299"/>
      <c r="G97" s="299"/>
      <c r="H97" s="299"/>
      <c r="I97" s="299"/>
      <c r="J97" s="299"/>
      <c r="K97" s="300"/>
    </row>
    <row r="98" spans="3:11" ht="51.75" customHeight="1" x14ac:dyDescent="0.2">
      <c r="C98" s="115" t="s">
        <v>109</v>
      </c>
      <c r="D98" s="297"/>
      <c r="E98" s="297"/>
      <c r="F98" s="297"/>
      <c r="G98" s="297"/>
      <c r="H98" s="297"/>
      <c r="I98" s="297"/>
      <c r="J98" s="297"/>
      <c r="K98" s="297"/>
    </row>
    <row r="99" spans="3:11" ht="46.5" customHeight="1" x14ac:dyDescent="0.2">
      <c r="C99" s="113" t="s">
        <v>110</v>
      </c>
      <c r="D99" s="297"/>
      <c r="E99" s="297"/>
      <c r="F99" s="297"/>
      <c r="G99" s="297"/>
      <c r="H99" s="297"/>
      <c r="I99" s="297"/>
      <c r="J99" s="297"/>
      <c r="K99" s="297"/>
    </row>
    <row r="100" spans="3:11" ht="50.25" customHeight="1" x14ac:dyDescent="0.2">
      <c r="C100" s="113" t="s">
        <v>111</v>
      </c>
      <c r="D100" s="297"/>
      <c r="E100" s="297"/>
      <c r="F100" s="297"/>
      <c r="G100" s="297"/>
      <c r="H100" s="297"/>
      <c r="I100" s="297"/>
      <c r="J100" s="297"/>
      <c r="K100" s="297"/>
    </row>
    <row r="101" spans="3:11" ht="39.75" customHeight="1" x14ac:dyDescent="0.2">
      <c r="C101" s="113" t="s">
        <v>112</v>
      </c>
      <c r="D101" s="297"/>
      <c r="E101" s="297"/>
      <c r="F101" s="297"/>
      <c r="G101" s="297"/>
      <c r="H101" s="297"/>
      <c r="I101" s="297"/>
      <c r="J101" s="297"/>
      <c r="K101" s="297"/>
    </row>
    <row r="102" spans="3:11" ht="39" customHeight="1" x14ac:dyDescent="0.2">
      <c r="C102" s="113" t="s">
        <v>113</v>
      </c>
      <c r="D102" s="297"/>
      <c r="E102" s="297"/>
      <c r="F102" s="297"/>
      <c r="G102" s="297"/>
      <c r="H102" s="297"/>
      <c r="I102" s="297"/>
      <c r="J102" s="297"/>
      <c r="K102" s="297"/>
    </row>
  </sheetData>
  <mergeCells count="6">
    <mergeCell ref="D102:K102"/>
    <mergeCell ref="D98:K98"/>
    <mergeCell ref="D99:K99"/>
    <mergeCell ref="D100:K100"/>
    <mergeCell ref="D97:K97"/>
    <mergeCell ref="D101:K101"/>
  </mergeCells>
  <phoneticPr fontId="0" type="noConversion"/>
  <conditionalFormatting sqref="F94:K94">
    <cfRule type="cellIs" dxfId="23" priority="2" operator="lessThan">
      <formula>0</formula>
    </cfRule>
  </conditionalFormatting>
  <conditionalFormatting sqref="F94:K95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2:K43"/>
  <sheetViews>
    <sheetView zoomScaleNormal="100" workbookViewId="0">
      <pane xSplit="2" ySplit="2" topLeftCell="C3" activePane="bottomRight" state="frozen"/>
      <selection pane="topRight" activeCell="B1" sqref="B1"/>
      <selection pane="bottomLeft" activeCell="A4" sqref="A4"/>
      <selection pane="bottomRight" activeCell="G29" sqref="G29"/>
    </sheetView>
  </sheetViews>
  <sheetFormatPr defaultColWidth="11.85546875" defaultRowHeight="12.75" customHeight="1" x14ac:dyDescent="0.25"/>
  <cols>
    <col min="1" max="1" width="1" style="96" customWidth="1"/>
    <col min="2" max="2" width="62" style="96" customWidth="1"/>
    <col min="3" max="3" width="6.28515625" style="97" customWidth="1"/>
    <col min="4" max="11" width="11.28515625" style="96" customWidth="1"/>
    <col min="12" max="16384" width="11.85546875" style="96"/>
  </cols>
  <sheetData>
    <row r="2" spans="2:11" s="83" customFormat="1" ht="12.75" customHeight="1" thickBot="1" x14ac:dyDescent="0.3">
      <c r="B2" s="81" t="s">
        <v>18</v>
      </c>
      <c r="C2" s="82" t="s">
        <v>33</v>
      </c>
      <c r="D2" s="67">
        <f>'MA aruanne - detailne'!D3</f>
        <v>2016</v>
      </c>
      <c r="E2" s="67">
        <f>D2+1</f>
        <v>2017</v>
      </c>
    </row>
    <row r="3" spans="2:11" s="83" customFormat="1" ht="12.75" customHeight="1" x14ac:dyDescent="0.25">
      <c r="B3" s="84" t="s">
        <v>48</v>
      </c>
      <c r="C3" s="85"/>
      <c r="D3" s="136">
        <f>'MA aruanne - detailne'!D4</f>
        <v>0</v>
      </c>
      <c r="E3" s="136">
        <f>'MA aruanne - detailne'!E4</f>
        <v>0</v>
      </c>
    </row>
    <row r="4" spans="2:11" s="83" customFormat="1" ht="12.75" customHeight="1" x14ac:dyDescent="0.25">
      <c r="B4" s="86" t="s">
        <v>1</v>
      </c>
      <c r="C4" s="87"/>
      <c r="D4" s="88">
        <f>'MA aruanne - detailne'!D5</f>
        <v>0</v>
      </c>
      <c r="E4" s="88">
        <f>'MA aruanne - detailne'!E5</f>
        <v>0</v>
      </c>
    </row>
    <row r="5" spans="2:11" s="83" customFormat="1" ht="12.75" customHeight="1" x14ac:dyDescent="0.25">
      <c r="B5" s="86" t="s">
        <v>2</v>
      </c>
      <c r="C5" s="87"/>
      <c r="D5" s="88">
        <f>'MA aruanne - detailne'!D10</f>
        <v>0</v>
      </c>
      <c r="E5" s="88">
        <f>'MA aruanne - detailne'!E10</f>
        <v>0</v>
      </c>
    </row>
    <row r="6" spans="2:11" s="92" customFormat="1" ht="12.75" customHeight="1" x14ac:dyDescent="0.25">
      <c r="B6" s="89" t="s">
        <v>49</v>
      </c>
      <c r="C6" s="90"/>
      <c r="D6" s="136">
        <f>'MA aruanne - detailne'!D17</f>
        <v>0</v>
      </c>
      <c r="E6" s="136">
        <f>'MA aruanne - detailne'!E17</f>
        <v>0</v>
      </c>
    </row>
    <row r="7" spans="2:11" s="83" customFormat="1" ht="12.75" customHeight="1" x14ac:dyDescent="0.25">
      <c r="B7" s="89" t="s">
        <v>28</v>
      </c>
      <c r="C7" s="90"/>
      <c r="D7" s="136">
        <f>'MA aruanne - detailne'!D18</f>
        <v>0</v>
      </c>
      <c r="E7" s="136">
        <f>'MA aruanne - detailne'!E18</f>
        <v>0</v>
      </c>
    </row>
    <row r="8" spans="2:11" s="83" customFormat="1" ht="12.75" customHeight="1" x14ac:dyDescent="0.25">
      <c r="B8" s="86" t="s">
        <v>3</v>
      </c>
      <c r="C8" s="87"/>
      <c r="D8" s="88">
        <f>'MA aruanne - detailne'!D19</f>
        <v>0</v>
      </c>
      <c r="E8" s="88">
        <f>'MA aruanne - detailne'!E19</f>
        <v>0</v>
      </c>
    </row>
    <row r="9" spans="2:11" s="83" customFormat="1" ht="12.75" customHeight="1" x14ac:dyDescent="0.25">
      <c r="B9" s="86" t="s">
        <v>12</v>
      </c>
      <c r="C9" s="87"/>
      <c r="D9" s="88">
        <f>'MA aruanne - detailne'!D23</f>
        <v>0</v>
      </c>
      <c r="E9" s="88">
        <f>'MA aruanne - detailne'!E23</f>
        <v>0</v>
      </c>
    </row>
    <row r="10" spans="2:11" s="83" customFormat="1" ht="12.75" customHeight="1" x14ac:dyDescent="0.25">
      <c r="B10" s="89" t="s">
        <v>0</v>
      </c>
      <c r="C10" s="90"/>
      <c r="D10" s="136">
        <f>'MA aruanne - detailne'!D28</f>
        <v>0</v>
      </c>
      <c r="E10" s="136">
        <f>'MA aruanne - detailne'!E28</f>
        <v>0</v>
      </c>
    </row>
    <row r="11" spans="2:11" s="83" customFormat="1" ht="12.75" customHeight="1" x14ac:dyDescent="0.25"/>
    <row r="12" spans="2:11" s="83" customFormat="1" ht="12.75" customHeight="1" thickBot="1" x14ac:dyDescent="0.3">
      <c r="B12" s="81" t="s">
        <v>30</v>
      </c>
      <c r="C12" s="66"/>
      <c r="D12" s="67">
        <f>'MA aruanne - detailne'!D38</f>
        <v>2016</v>
      </c>
      <c r="E12" s="67">
        <f>'MA aruanne - detailne'!E38</f>
        <v>2017</v>
      </c>
      <c r="F12" s="67" t="str">
        <f>'MA aruanne - detailne'!F38</f>
        <v>2018 pr</v>
      </c>
      <c r="G12" s="67" t="str">
        <f>'MA aruanne - detailne'!G38</f>
        <v>2019 pr</v>
      </c>
      <c r="H12" s="67" t="str">
        <f>'MA aruanne - detailne'!H38</f>
        <v>2020 pr</v>
      </c>
      <c r="I12" s="67" t="str">
        <f>'MA aruanne - detailne'!I38</f>
        <v>2021 pr</v>
      </c>
      <c r="J12" s="67" t="str">
        <f>'MA aruanne - detailne'!J38</f>
        <v>2022 pr</v>
      </c>
      <c r="K12" s="67" t="str">
        <f>'MA aruanne - detailne'!K38</f>
        <v>2023 pr</v>
      </c>
    </row>
    <row r="13" spans="2:11" s="83" customFormat="1" ht="12.75" customHeight="1" x14ac:dyDescent="0.25">
      <c r="B13" s="86" t="s">
        <v>76</v>
      </c>
      <c r="C13" s="90"/>
      <c r="D13" s="88">
        <f>'MA aruanne - detailne'!D40+'MA aruanne - detailne'!D49+'MA aruanne - detailne'!D51</f>
        <v>0</v>
      </c>
      <c r="E13" s="88">
        <f>'MA aruanne - detailne'!E40+'MA aruanne - detailne'!E49+'MA aruanne - detailne'!E51</f>
        <v>0</v>
      </c>
      <c r="F13" s="88">
        <f>'MA aruanne - detailne'!F40+'MA aruanne - detailne'!F49+'MA aruanne - detailne'!F51</f>
        <v>0</v>
      </c>
      <c r="G13" s="88">
        <f>'MA aruanne - detailne'!G40+'MA aruanne - detailne'!G49+'MA aruanne - detailne'!G51</f>
        <v>0</v>
      </c>
      <c r="H13" s="88">
        <f>'MA aruanne - detailne'!H40+'MA aruanne - detailne'!H49+'MA aruanne - detailne'!H51</f>
        <v>0</v>
      </c>
      <c r="I13" s="88">
        <f>'MA aruanne - detailne'!I40+'MA aruanne - detailne'!I49+'MA aruanne - detailne'!I51</f>
        <v>0</v>
      </c>
      <c r="J13" s="88">
        <f>'MA aruanne - detailne'!J40+'MA aruanne - detailne'!J49+'MA aruanne - detailne'!J51</f>
        <v>0</v>
      </c>
      <c r="K13" s="88">
        <f>'MA aruanne - detailne'!K40+'MA aruanne - detailne'!K49+'MA aruanne - detailne'!K51</f>
        <v>0</v>
      </c>
    </row>
    <row r="14" spans="2:11" s="83" customFormat="1" ht="12.75" customHeight="1" x14ac:dyDescent="0.25">
      <c r="B14" s="86" t="s">
        <v>10</v>
      </c>
      <c r="C14" s="90"/>
      <c r="D14" s="88">
        <f>'MA aruanne - detailne'!D55+'MA aruanne - detailne'!D56+'MA aruanne - detailne'!D57+'MA aruanne - detailne'!D58</f>
        <v>0</v>
      </c>
      <c r="E14" s="88">
        <f>'MA aruanne - detailne'!E55+'MA aruanne - detailne'!E56+'MA aruanne - detailne'!E57+'MA aruanne - detailne'!E58</f>
        <v>0</v>
      </c>
      <c r="F14" s="88">
        <f>'MA aruanne - detailne'!F55+'MA aruanne - detailne'!F56+'MA aruanne - detailne'!F57+'MA aruanne - detailne'!F58</f>
        <v>0</v>
      </c>
      <c r="G14" s="88">
        <f>'MA aruanne - detailne'!G55+'MA aruanne - detailne'!G56+'MA aruanne - detailne'!G57+'MA aruanne - detailne'!G58</f>
        <v>0</v>
      </c>
      <c r="H14" s="88">
        <f>'MA aruanne - detailne'!H55+'MA aruanne - detailne'!H56+'MA aruanne - detailne'!H57+'MA aruanne - detailne'!H58</f>
        <v>0</v>
      </c>
      <c r="I14" s="88">
        <f>'MA aruanne - detailne'!I55+'MA aruanne - detailne'!I56+'MA aruanne - detailne'!I57+'MA aruanne - detailne'!I58</f>
        <v>0</v>
      </c>
      <c r="J14" s="88">
        <f>'MA aruanne - detailne'!J55+'MA aruanne - detailne'!J56+'MA aruanne - detailne'!J57+'MA aruanne - detailne'!J58</f>
        <v>0</v>
      </c>
      <c r="K14" s="88">
        <f>'MA aruanne - detailne'!K55+'MA aruanne - detailne'!K56+'MA aruanne - detailne'!K57+'MA aruanne - detailne'!K58</f>
        <v>0</v>
      </c>
    </row>
    <row r="15" spans="2:11" s="83" customFormat="1" ht="12.75" customHeight="1" x14ac:dyDescent="0.25">
      <c r="B15" s="89" t="s">
        <v>104</v>
      </c>
      <c r="C15" s="90"/>
      <c r="D15" s="91">
        <f>D13-D14</f>
        <v>0</v>
      </c>
      <c r="E15" s="91">
        <f t="shared" ref="E15:K15" si="0">E13-E14</f>
        <v>0</v>
      </c>
      <c r="F15" s="91">
        <f t="shared" si="0"/>
        <v>0</v>
      </c>
      <c r="G15" s="91">
        <f t="shared" si="0"/>
        <v>0</v>
      </c>
      <c r="H15" s="91">
        <f t="shared" si="0"/>
        <v>0</v>
      </c>
      <c r="I15" s="91">
        <f t="shared" si="0"/>
        <v>0</v>
      </c>
      <c r="J15" s="91">
        <f t="shared" si="0"/>
        <v>0</v>
      </c>
      <c r="K15" s="91">
        <f t="shared" si="0"/>
        <v>0</v>
      </c>
    </row>
    <row r="16" spans="2:11" s="83" customFormat="1" ht="12.75" customHeight="1" thickBot="1" x14ac:dyDescent="0.3">
      <c r="B16" s="130" t="s">
        <v>81</v>
      </c>
      <c r="C16" s="131"/>
      <c r="D16" s="132">
        <f>D12</f>
        <v>2016</v>
      </c>
      <c r="E16" s="132">
        <f t="shared" ref="E16:K16" si="1">E12</f>
        <v>2017</v>
      </c>
      <c r="F16" s="132" t="str">
        <f t="shared" si="1"/>
        <v>2018 pr</v>
      </c>
      <c r="G16" s="132" t="str">
        <f t="shared" si="1"/>
        <v>2019 pr</v>
      </c>
      <c r="H16" s="132" t="str">
        <f t="shared" si="1"/>
        <v>2020 pr</v>
      </c>
      <c r="I16" s="132" t="str">
        <f t="shared" si="1"/>
        <v>2021 pr</v>
      </c>
      <c r="J16" s="132" t="str">
        <f t="shared" si="1"/>
        <v>2022 pr</v>
      </c>
      <c r="K16" s="132" t="str">
        <f t="shared" si="1"/>
        <v>2023 pr</v>
      </c>
    </row>
    <row r="17" spans="2:11" s="83" customFormat="1" ht="12.75" customHeight="1" x14ac:dyDescent="0.25">
      <c r="B17" s="86" t="s">
        <v>76</v>
      </c>
      <c r="C17" s="90"/>
      <c r="D17" s="91"/>
      <c r="E17" s="122">
        <f>IF(AND(D13&gt;0,E13&gt;0),E13/D13-1, IF(AND(D13&lt;0,E13&lt;0),-(E13/D13-1), IF(AND(D13&gt;0,E13&lt;0),E13/D13-1, IF(AND(D13&lt;0,E13&gt;0),ABS(E13/D13-1), IF(D13=0,0%, IF(AND(D13&gt;0,E13=0),-100%, IF(AND(D13&lt;0,E13=0),100%)))))))</f>
        <v>0</v>
      </c>
      <c r="F17" s="122">
        <f t="shared" ref="F17:K17" si="2">IF(AND(E13&gt;0,F13&gt;0),F13/E13-1, IF(AND(E13&lt;0,F13&lt;0),-(F13/E13-1), IF(AND(E13&gt;0,F13&lt;0),F13/E13-1, IF(AND(E13&lt;0,F13&gt;0),ABS(F13/E13-1), IF(E13=0,0%, IF(AND(E13&gt;0,F13=0),-100%, IF(AND(E13&lt;0,F13=0),100%)))))))</f>
        <v>0</v>
      </c>
      <c r="G17" s="122">
        <f t="shared" si="2"/>
        <v>0</v>
      </c>
      <c r="H17" s="122">
        <f t="shared" si="2"/>
        <v>0</v>
      </c>
      <c r="I17" s="122">
        <f t="shared" si="2"/>
        <v>0</v>
      </c>
      <c r="J17" s="122">
        <f t="shared" si="2"/>
        <v>0</v>
      </c>
      <c r="K17" s="122">
        <f t="shared" si="2"/>
        <v>0</v>
      </c>
    </row>
    <row r="18" spans="2:11" s="83" customFormat="1" ht="12.75" customHeight="1" x14ac:dyDescent="0.25">
      <c r="B18" s="86" t="s">
        <v>10</v>
      </c>
      <c r="C18" s="90"/>
      <c r="D18" s="91"/>
      <c r="E18" s="122">
        <f>IF(AND(D14&gt;0,E14&gt;0),E14/D14-1, IF(AND(D14&lt;0,E14&lt;0),-(E14/D14-1), IF(AND(D14&gt;0,E14&lt;0),E14/D14-1, IF(AND(D14&lt;0,E14&gt;0),ABS(E14/D14-1), IF(D14=0,0%, IF(AND(D14&gt;0,E14=0),-100%, IF(AND(D14&lt;0,E14=0),100%)))))))</f>
        <v>0</v>
      </c>
      <c r="F18" s="122">
        <f t="shared" ref="F18:K18" si="3">IF(AND(E14&gt;0,F14&gt;0),F14/E14-1, IF(AND(E14&lt;0,F14&lt;0),-(F14/E14-1), IF(AND(E14&gt;0,F14&lt;0),F14/E14-1, IF(AND(E14&lt;0,F14&gt;0),ABS(F14/E14-1), IF(E14=0,0%, IF(AND(E14&gt;0,F14=0),-100%, IF(AND(E14&lt;0,F14=0),100%)))))))</f>
        <v>0</v>
      </c>
      <c r="G18" s="122">
        <f t="shared" si="3"/>
        <v>0</v>
      </c>
      <c r="H18" s="122">
        <f t="shared" si="3"/>
        <v>0</v>
      </c>
      <c r="I18" s="122">
        <f t="shared" si="3"/>
        <v>0</v>
      </c>
      <c r="J18" s="122">
        <f t="shared" si="3"/>
        <v>0</v>
      </c>
      <c r="K18" s="122">
        <f t="shared" si="3"/>
        <v>0</v>
      </c>
    </row>
    <row r="19" spans="2:11" s="83" customFormat="1" ht="12.75" customHeight="1" x14ac:dyDescent="0.25">
      <c r="B19" s="89" t="s">
        <v>14</v>
      </c>
      <c r="C19" s="90"/>
      <c r="D19" s="91"/>
      <c r="E19" s="129">
        <f>IF(AND(D15&gt;0,E15&gt;0),E15/D15-1, IF(AND(D15&lt;0,E15&lt;0),-(E15/D15-1), IF(AND(D15&gt;0,E15&lt;0),E15/D15-1, IF(AND(D15&lt;0,E15&gt;0),ABS(E15/D15-1), IF(D15=0,0%, IF(AND(D15&gt;0,E15=0),-100%, IF(AND(D15&lt;0,E15=0),100%)))))))</f>
        <v>0</v>
      </c>
      <c r="F19" s="129">
        <f t="shared" ref="F19:K19" si="4">IF(AND(E15&gt;0,F15&gt;0),F15/E15-1, IF(AND(E15&lt;0,F15&lt;0),-(F15/E15-1), IF(AND(E15&gt;0,F15&lt;0),F15/E15-1, IF(AND(E15&lt;0,F15&gt;0),ABS(F15/E15-1), IF(E15=0,0%, IF(AND(E15&gt;0,F15=0),-100%, IF(AND(E15&lt;0,F15=0),100%)))))))</f>
        <v>0</v>
      </c>
      <c r="G19" s="129">
        <f t="shared" si="4"/>
        <v>0</v>
      </c>
      <c r="H19" s="129">
        <f t="shared" si="4"/>
        <v>0</v>
      </c>
      <c r="I19" s="129">
        <f t="shared" si="4"/>
        <v>0</v>
      </c>
      <c r="J19" s="129">
        <f t="shared" si="4"/>
        <v>0</v>
      </c>
      <c r="K19" s="129">
        <f t="shared" si="4"/>
        <v>0</v>
      </c>
    </row>
    <row r="20" spans="2:11" s="83" customFormat="1" ht="12.75" customHeight="1" x14ac:dyDescent="0.25"/>
    <row r="21" spans="2:11" s="83" customFormat="1" ht="12.75" customHeight="1" thickBot="1" x14ac:dyDescent="0.3">
      <c r="B21" s="81" t="s">
        <v>83</v>
      </c>
      <c r="C21" s="137"/>
      <c r="D21" s="67">
        <f>D16</f>
        <v>2016</v>
      </c>
      <c r="E21" s="67">
        <f t="shared" ref="E21:K21" si="5">E16</f>
        <v>2017</v>
      </c>
      <c r="F21" s="67" t="str">
        <f t="shared" si="5"/>
        <v>2018 pr</v>
      </c>
      <c r="G21" s="67" t="str">
        <f t="shared" si="5"/>
        <v>2019 pr</v>
      </c>
      <c r="H21" s="67" t="str">
        <f t="shared" si="5"/>
        <v>2020 pr</v>
      </c>
      <c r="I21" s="67" t="str">
        <f t="shared" si="5"/>
        <v>2021 pr</v>
      </c>
      <c r="J21" s="67" t="str">
        <f t="shared" si="5"/>
        <v>2022 pr</v>
      </c>
      <c r="K21" s="67" t="str">
        <f t="shared" si="5"/>
        <v>2023 pr</v>
      </c>
    </row>
    <row r="22" spans="2:11" s="83" customFormat="1" ht="12.75" customHeight="1" x14ac:dyDescent="0.25">
      <c r="B22" s="89" t="s">
        <v>84</v>
      </c>
      <c r="C22" s="87"/>
      <c r="D22" s="136">
        <f>SUM(D23:D24)</f>
        <v>0</v>
      </c>
      <c r="E22" s="136">
        <f t="shared" ref="E22:K22" si="6">SUM(E23:E24)</f>
        <v>0</v>
      </c>
      <c r="F22" s="136">
        <f t="shared" si="6"/>
        <v>0</v>
      </c>
      <c r="G22" s="136">
        <f t="shared" si="6"/>
        <v>0</v>
      </c>
      <c r="H22" s="136">
        <f t="shared" si="6"/>
        <v>0</v>
      </c>
      <c r="I22" s="136">
        <f t="shared" si="6"/>
        <v>0</v>
      </c>
      <c r="J22" s="136">
        <f t="shared" si="6"/>
        <v>0</v>
      </c>
      <c r="K22" s="136">
        <f t="shared" si="6"/>
        <v>0</v>
      </c>
    </row>
    <row r="23" spans="2:11" s="83" customFormat="1" ht="12.75" customHeight="1" x14ac:dyDescent="0.25">
      <c r="B23" s="86" t="s">
        <v>78</v>
      </c>
      <c r="C23" s="87"/>
      <c r="D23" s="88">
        <f>'MA aruanne - detailne'!D91+'MA aruanne - detailne'!D92</f>
        <v>0</v>
      </c>
      <c r="E23" s="88">
        <f>'MA aruanne - detailne'!E91+'MA aruanne - detailne'!E92</f>
        <v>0</v>
      </c>
      <c r="F23" s="88">
        <f>'MA aruanne - detailne'!F91+'MA aruanne - detailne'!F92</f>
        <v>0</v>
      </c>
      <c r="G23" s="88">
        <f>'MA aruanne - detailne'!G91+'MA aruanne - detailne'!G92</f>
        <v>0</v>
      </c>
      <c r="H23" s="88">
        <f>'MA aruanne - detailne'!H91+'MA aruanne - detailne'!H92</f>
        <v>0</v>
      </c>
      <c r="I23" s="88">
        <f>'MA aruanne - detailne'!I91+'MA aruanne - detailne'!I92</f>
        <v>0</v>
      </c>
      <c r="J23" s="88">
        <f>'MA aruanne - detailne'!J91+'MA aruanne - detailne'!J92</f>
        <v>0</v>
      </c>
      <c r="K23" s="88">
        <f>'MA aruanne - detailne'!K91+'MA aruanne - detailne'!K92</f>
        <v>0</v>
      </c>
    </row>
    <row r="24" spans="2:11" s="83" customFormat="1" ht="12.75" customHeight="1" x14ac:dyDescent="0.25">
      <c r="B24" s="86" t="s">
        <v>79</v>
      </c>
      <c r="C24" s="87"/>
      <c r="D24" s="88">
        <f>'MA aruanne - detailne'!D63</f>
        <v>0</v>
      </c>
      <c r="E24" s="88">
        <f>'MA aruanne - detailne'!E63</f>
        <v>0</v>
      </c>
      <c r="F24" s="88">
        <f>'MA aruanne - detailne'!F63</f>
        <v>0</v>
      </c>
      <c r="G24" s="88">
        <f>'MA aruanne - detailne'!G63</f>
        <v>0</v>
      </c>
      <c r="H24" s="88">
        <f>'MA aruanne - detailne'!H63</f>
        <v>0</v>
      </c>
      <c r="I24" s="88">
        <f>'MA aruanne - detailne'!I63</f>
        <v>0</v>
      </c>
      <c r="J24" s="88">
        <f>'MA aruanne - detailne'!J63</f>
        <v>0</v>
      </c>
      <c r="K24" s="88">
        <f>'MA aruanne - detailne'!K63</f>
        <v>0</v>
      </c>
    </row>
    <row r="25" spans="2:11" s="83" customFormat="1" ht="12.75" customHeight="1" thickBot="1" x14ac:dyDescent="0.3">
      <c r="B25" s="123" t="s">
        <v>80</v>
      </c>
      <c r="C25" s="138">
        <v>1.25</v>
      </c>
      <c r="D25" s="124" t="str">
        <f>IF(D22=0,"-",ROUND(D15/D22,2))</f>
        <v>-</v>
      </c>
      <c r="E25" s="124" t="str">
        <f t="shared" ref="E25:K25" si="7">IF(E22=0,"-",ROUND(E15/E22,2))</f>
        <v>-</v>
      </c>
      <c r="F25" s="124" t="str">
        <f t="shared" si="7"/>
        <v>-</v>
      </c>
      <c r="G25" s="124" t="str">
        <f t="shared" si="7"/>
        <v>-</v>
      </c>
      <c r="H25" s="124" t="str">
        <f t="shared" si="7"/>
        <v>-</v>
      </c>
      <c r="I25" s="124" t="str">
        <f t="shared" si="7"/>
        <v>-</v>
      </c>
      <c r="J25" s="124" t="str">
        <f t="shared" si="7"/>
        <v>-</v>
      </c>
      <c r="K25" s="124" t="str">
        <f t="shared" si="7"/>
        <v>-</v>
      </c>
    </row>
    <row r="26" spans="2:11" s="83" customFormat="1" ht="12.75" customHeight="1" thickTop="1" x14ac:dyDescent="0.25">
      <c r="B26" s="93" t="s">
        <v>82</v>
      </c>
      <c r="C26" s="94"/>
      <c r="D26" s="95">
        <f>'MA aruanne - detailne'!D20+'MA aruanne - detailne'!D24</f>
        <v>0</v>
      </c>
      <c r="E26" s="95">
        <f>'MA aruanne - detailne'!E20+'MA aruanne - detailne'!E24</f>
        <v>0</v>
      </c>
      <c r="F26" s="95">
        <f>E26+'MA aruanne - detailne'!F85-'MA aruanne - detailne'!F91-'MA aruanne - detailne'!F92</f>
        <v>0</v>
      </c>
      <c r="G26" s="95">
        <f>F26+'MA aruanne - detailne'!G85-'MA aruanne - detailne'!G91-'MA aruanne - detailne'!G92</f>
        <v>0</v>
      </c>
      <c r="H26" s="95">
        <f>G26+'MA aruanne - detailne'!H85-'MA aruanne - detailne'!H91-'MA aruanne - detailne'!H92</f>
        <v>0</v>
      </c>
      <c r="I26" s="95">
        <f>H26+'MA aruanne - detailne'!I85-'MA aruanne - detailne'!I91-'MA aruanne - detailne'!I92</f>
        <v>0</v>
      </c>
      <c r="J26" s="95">
        <f>I26+'MA aruanne - detailne'!J85-'MA aruanne - detailne'!J91-'MA aruanne - detailne'!J92</f>
        <v>0</v>
      </c>
      <c r="K26" s="95">
        <f>J26+'MA aruanne - detailne'!K85-'MA aruanne - detailne'!K91-'MA aruanne - detailne'!K92</f>
        <v>0</v>
      </c>
    </row>
    <row r="27" spans="2:11" ht="12.75" customHeight="1" x14ac:dyDescent="0.25">
      <c r="D27" s="98"/>
    </row>
    <row r="28" spans="2:11" s="83" customFormat="1" ht="12.75" customHeight="1" thickBot="1" x14ac:dyDescent="0.3">
      <c r="B28" s="81" t="s">
        <v>66</v>
      </c>
      <c r="C28" s="66"/>
      <c r="D28" s="67">
        <f>D2</f>
        <v>2016</v>
      </c>
      <c r="E28" s="67">
        <f>E2</f>
        <v>2017</v>
      </c>
    </row>
    <row r="29" spans="2:11" ht="12.75" customHeight="1" x14ac:dyDescent="0.25">
      <c r="B29" s="69" t="s">
        <v>34</v>
      </c>
      <c r="C29" s="68"/>
      <c r="D29" s="69"/>
      <c r="E29" s="69"/>
    </row>
    <row r="30" spans="2:11" ht="12.75" customHeight="1" x14ac:dyDescent="0.25">
      <c r="B30" s="99" t="s">
        <v>8</v>
      </c>
      <c r="C30" s="70">
        <v>1.25</v>
      </c>
      <c r="D30" s="71" t="str">
        <f>IF(D8=0,"-",ROUND(D4/D8,2))</f>
        <v>-</v>
      </c>
      <c r="E30" s="71" t="str">
        <f>IF(E8=0,"-",ROUND(E4/E8,2))</f>
        <v>-</v>
      </c>
    </row>
    <row r="31" spans="2:11" ht="12.75" customHeight="1" x14ac:dyDescent="0.25">
      <c r="B31" s="69" t="s">
        <v>47</v>
      </c>
      <c r="C31" s="68"/>
      <c r="D31" s="125"/>
      <c r="E31" s="125"/>
    </row>
    <row r="32" spans="2:11" s="101" customFormat="1" ht="12.75" customHeight="1" x14ac:dyDescent="0.25">
      <c r="B32" s="100" t="s">
        <v>31</v>
      </c>
      <c r="C32" s="72">
        <v>0.9</v>
      </c>
      <c r="D32" s="71" t="str">
        <f>IF(D8=0,"-",ROUND((D4-'MA aruanne - detailne'!D8)/D8,2))</f>
        <v>-</v>
      </c>
      <c r="E32" s="71" t="str">
        <f>IF(E8=0,"-",ROUND((E4-'MA aruanne - detailne'!E8)/E8,2))</f>
        <v>-</v>
      </c>
    </row>
    <row r="33" spans="2:11" ht="12.75" customHeight="1" x14ac:dyDescent="0.25">
      <c r="B33" s="69" t="s">
        <v>16</v>
      </c>
      <c r="C33" s="68"/>
      <c r="D33" s="125"/>
      <c r="E33" s="125"/>
    </row>
    <row r="34" spans="2:11" ht="12.75" customHeight="1" x14ac:dyDescent="0.25">
      <c r="B34" s="99" t="s">
        <v>32</v>
      </c>
      <c r="C34" s="70">
        <v>0</v>
      </c>
      <c r="D34" s="73">
        <f>D4-D8</f>
        <v>0</v>
      </c>
      <c r="E34" s="73">
        <f>E4-E8</f>
        <v>0</v>
      </c>
    </row>
    <row r="35" spans="2:11" ht="12.75" customHeight="1" x14ac:dyDescent="0.25">
      <c r="B35" s="102" t="s">
        <v>57</v>
      </c>
      <c r="C35" s="74"/>
      <c r="D35" s="126"/>
      <c r="E35" s="126"/>
    </row>
    <row r="36" spans="2:11" ht="26.25" thickBot="1" x14ac:dyDescent="0.3">
      <c r="B36" s="103" t="s">
        <v>58</v>
      </c>
      <c r="C36" s="75">
        <v>0.3</v>
      </c>
      <c r="D36" s="76" t="str">
        <f>IF(D3=0,"-",ROUND(D26/D3,2))</f>
        <v>-</v>
      </c>
      <c r="E36" s="76" t="str">
        <f>IF(E3=0,"-",ROUND(E26/E3,2))</f>
        <v>-</v>
      </c>
      <c r="F36" s="104"/>
      <c r="G36" s="105"/>
      <c r="H36" s="105"/>
      <c r="I36" s="105"/>
      <c r="J36" s="105"/>
      <c r="K36" s="105"/>
    </row>
    <row r="37" spans="2:11" ht="12.75" customHeight="1" thickTop="1" x14ac:dyDescent="0.25">
      <c r="B37" s="69" t="s">
        <v>13</v>
      </c>
      <c r="C37" s="68"/>
      <c r="D37" s="128"/>
      <c r="E37" s="128"/>
      <c r="F37" s="128"/>
      <c r="G37" s="128"/>
      <c r="H37" s="128"/>
      <c r="I37" s="128"/>
      <c r="J37" s="128"/>
      <c r="K37" s="128"/>
    </row>
    <row r="38" spans="2:11" x14ac:dyDescent="0.25">
      <c r="B38" s="99" t="s">
        <v>9</v>
      </c>
      <c r="C38" s="70">
        <v>1.25</v>
      </c>
      <c r="D38" s="71" t="str">
        <f>IF(ABS(D23+D24)=0,"-",ROUND(D15/ABS(D23+D24),2))</f>
        <v>-</v>
      </c>
      <c r="E38" s="71" t="str">
        <f t="shared" ref="E38:K38" si="8">IF(ABS(E23+E24)=0,"-",ROUND(E15/ABS(E23+E24),2))</f>
        <v>-</v>
      </c>
      <c r="F38" s="71" t="str">
        <f t="shared" si="8"/>
        <v>-</v>
      </c>
      <c r="G38" s="71" t="str">
        <f t="shared" si="8"/>
        <v>-</v>
      </c>
      <c r="H38" s="71" t="str">
        <f t="shared" si="8"/>
        <v>-</v>
      </c>
      <c r="I38" s="71" t="str">
        <f t="shared" si="8"/>
        <v>-</v>
      </c>
      <c r="J38" s="71" t="str">
        <f t="shared" si="8"/>
        <v>-</v>
      </c>
      <c r="K38" s="71" t="str">
        <f t="shared" si="8"/>
        <v>-</v>
      </c>
    </row>
    <row r="39" spans="2:11" ht="25.5" x14ac:dyDescent="0.25">
      <c r="B39" s="99" t="s">
        <v>92</v>
      </c>
      <c r="C39" s="70">
        <v>5</v>
      </c>
      <c r="D39" s="71" t="str">
        <f>IF(D15=0,"-",IF(D26&lt;0,0,ROUND(D26/D15,2)))</f>
        <v>-</v>
      </c>
      <c r="E39" s="71" t="str">
        <f t="shared" ref="E39:K39" si="9">IF(E15=0,"-",IF(E26&lt;0,0,ROUND(E26/E15,2)))</f>
        <v>-</v>
      </c>
      <c r="F39" s="71" t="str">
        <f t="shared" si="9"/>
        <v>-</v>
      </c>
      <c r="G39" s="71" t="str">
        <f t="shared" si="9"/>
        <v>-</v>
      </c>
      <c r="H39" s="71" t="str">
        <f t="shared" si="9"/>
        <v>-</v>
      </c>
      <c r="I39" s="71" t="str">
        <f t="shared" si="9"/>
        <v>-</v>
      </c>
      <c r="J39" s="71" t="str">
        <f t="shared" si="9"/>
        <v>-</v>
      </c>
      <c r="K39" s="71" t="str">
        <f t="shared" si="9"/>
        <v>-</v>
      </c>
    </row>
    <row r="40" spans="2:11" ht="12.75" customHeight="1" x14ac:dyDescent="0.25">
      <c r="B40" s="78" t="s">
        <v>15</v>
      </c>
      <c r="C40" s="77"/>
      <c r="D40" s="127"/>
      <c r="E40" s="127"/>
      <c r="F40" s="78"/>
      <c r="G40" s="78"/>
      <c r="H40" s="78"/>
      <c r="I40" s="78"/>
      <c r="J40" s="78"/>
      <c r="K40" s="78"/>
    </row>
    <row r="41" spans="2:11" ht="12.75" customHeight="1" x14ac:dyDescent="0.25">
      <c r="B41" s="99" t="s">
        <v>86</v>
      </c>
      <c r="C41" s="79">
        <v>0.1</v>
      </c>
      <c r="D41" s="80" t="str">
        <f>IF(D13=0,"-",ROUND(D15/D13,2))</f>
        <v>-</v>
      </c>
      <c r="E41" s="80" t="str">
        <f t="shared" ref="E41:K41" si="10">IF(E13=0,"-",ROUND(E15/E13,2))</f>
        <v>-</v>
      </c>
      <c r="F41" s="80" t="str">
        <f t="shared" si="10"/>
        <v>-</v>
      </c>
      <c r="G41" s="80" t="str">
        <f t="shared" si="10"/>
        <v>-</v>
      </c>
      <c r="H41" s="80" t="str">
        <f t="shared" si="10"/>
        <v>-</v>
      </c>
      <c r="I41" s="80" t="str">
        <f t="shared" si="10"/>
        <v>-</v>
      </c>
      <c r="J41" s="80" t="str">
        <f t="shared" si="10"/>
        <v>-</v>
      </c>
      <c r="K41" s="80" t="str">
        <f t="shared" si="10"/>
        <v>-</v>
      </c>
    </row>
    <row r="43" spans="2:11" ht="17.25" customHeight="1" x14ac:dyDescent="0.25"/>
  </sheetData>
  <phoneticPr fontId="0" type="noConversion"/>
  <conditionalFormatting sqref="E17">
    <cfRule type="cellIs" dxfId="21" priority="78" stopIfTrue="1" operator="lessThan">
      <formula>0</formula>
    </cfRule>
    <cfRule type="cellIs" dxfId="20" priority="79" stopIfTrue="1" operator="greaterThan">
      <formula>0</formula>
    </cfRule>
  </conditionalFormatting>
  <conditionalFormatting sqref="E18">
    <cfRule type="cellIs" dxfId="19" priority="60" stopIfTrue="1" operator="lessThan">
      <formula>0</formula>
    </cfRule>
    <cfRule type="cellIs" dxfId="18" priority="61" stopIfTrue="1" operator="greaterThan">
      <formula>0</formula>
    </cfRule>
  </conditionalFormatting>
  <conditionalFormatting sqref="E19">
    <cfRule type="cellIs" dxfId="17" priority="58" stopIfTrue="1" operator="lessThan">
      <formula>0</formula>
    </cfRule>
    <cfRule type="cellIs" dxfId="16" priority="59" stopIfTrue="1" operator="greaterThan">
      <formula>0</formula>
    </cfRule>
  </conditionalFormatting>
  <conditionalFormatting sqref="F17:K17">
    <cfRule type="cellIs" dxfId="15" priority="56" stopIfTrue="1" operator="lessThan">
      <formula>0</formula>
    </cfRule>
    <cfRule type="cellIs" dxfId="14" priority="57" stopIfTrue="1" operator="greaterThan">
      <formula>0</formula>
    </cfRule>
  </conditionalFormatting>
  <conditionalFormatting sqref="F18:K18">
    <cfRule type="cellIs" dxfId="13" priority="54" stopIfTrue="1" operator="lessThan">
      <formula>0</formula>
    </cfRule>
    <cfRule type="cellIs" dxfId="12" priority="55" stopIfTrue="1" operator="greaterThan">
      <formula>0</formula>
    </cfRule>
  </conditionalFormatting>
  <conditionalFormatting sqref="F19:K19">
    <cfRule type="cellIs" dxfId="11" priority="52" stopIfTrue="1" operator="lessThan">
      <formula>0</formula>
    </cfRule>
    <cfRule type="cellIs" dxfId="10" priority="53" stopIfTrue="1" operator="greaterThan">
      <formula>0</formula>
    </cfRule>
  </conditionalFormatting>
  <conditionalFormatting sqref="E25:F25">
    <cfRule type="cellIs" dxfId="9" priority="42" stopIfTrue="1" operator="lessThan">
      <formula>1.25</formula>
    </cfRule>
    <cfRule type="cellIs" dxfId="8" priority="43" stopIfTrue="1" operator="greaterThanOrEqual">
      <formula>1.25</formula>
    </cfRule>
  </conditionalFormatting>
  <conditionalFormatting sqref="D30">
    <cfRule type="iconSet" priority="39">
      <iconSet iconSet="3Arrows">
        <cfvo type="percent" val="0"/>
        <cfvo type="num" val="$C$30"/>
        <cfvo type="num" val="$C$30" gte="0"/>
      </iconSet>
    </cfRule>
  </conditionalFormatting>
  <conditionalFormatting sqref="D34">
    <cfRule type="iconSet" priority="38">
      <iconSet iconSet="3Arrows">
        <cfvo type="percent" val="0"/>
        <cfvo type="num" val="$C$34"/>
        <cfvo type="num" val="$C$34" gte="0"/>
      </iconSet>
    </cfRule>
  </conditionalFormatting>
  <conditionalFormatting sqref="D32">
    <cfRule type="iconSet" priority="36">
      <iconSet iconSet="3Arrows">
        <cfvo type="percent" val="0"/>
        <cfvo type="num" val="$C$32"/>
        <cfvo type="num" val="$C$32" gte="0"/>
      </iconSet>
    </cfRule>
  </conditionalFormatting>
  <conditionalFormatting sqref="D36">
    <cfRule type="iconSet" priority="34">
      <iconSet iconSet="3Arrows" reverse="1">
        <cfvo type="percent" val="0"/>
        <cfvo type="num" val="$C$36"/>
        <cfvo type="num" val="$C$36" gte="0"/>
      </iconSet>
    </cfRule>
  </conditionalFormatting>
  <conditionalFormatting sqref="D38">
    <cfRule type="iconSet" priority="33">
      <iconSet iconSet="3Arrows">
        <cfvo type="percent" val="0"/>
        <cfvo type="num" val="$C$38"/>
        <cfvo type="num" val="$C$38" gte="0"/>
      </iconSet>
    </cfRule>
  </conditionalFormatting>
  <conditionalFormatting sqref="E30">
    <cfRule type="iconSet" priority="24">
      <iconSet iconSet="3Arrows">
        <cfvo type="percent" val="0"/>
        <cfvo type="num" val="$C$30"/>
        <cfvo type="num" val="$C$30" gte="0"/>
      </iconSet>
    </cfRule>
  </conditionalFormatting>
  <conditionalFormatting sqref="E32">
    <cfRule type="iconSet" priority="23">
      <iconSet iconSet="3Arrows">
        <cfvo type="percent" val="0"/>
        <cfvo type="num" val="$C$32"/>
        <cfvo type="num" val="$C$32" gte="0"/>
      </iconSet>
    </cfRule>
  </conditionalFormatting>
  <conditionalFormatting sqref="E34">
    <cfRule type="iconSet" priority="22">
      <iconSet iconSet="3Arrows">
        <cfvo type="percent" val="0"/>
        <cfvo type="num" val="$C$34"/>
        <cfvo type="num" val="$C$34" gte="0"/>
      </iconSet>
    </cfRule>
  </conditionalFormatting>
  <conditionalFormatting sqref="E36">
    <cfRule type="iconSet" priority="21">
      <iconSet iconSet="3Arrows" reverse="1">
        <cfvo type="percent" val="0"/>
        <cfvo type="num" val="$C$36"/>
        <cfvo type="num" val="$C$36" gte="0"/>
      </iconSet>
    </cfRule>
  </conditionalFormatting>
  <conditionalFormatting sqref="E38:K38">
    <cfRule type="iconSet" priority="19">
      <iconSet iconSet="3Arrows">
        <cfvo type="percent" val="0"/>
        <cfvo type="num" val="$C$38"/>
        <cfvo type="num" val="$C$38" gte="0"/>
      </iconSet>
    </cfRule>
  </conditionalFormatting>
  <conditionalFormatting sqref="F25">
    <cfRule type="cellIs" dxfId="7" priority="15" stopIfTrue="1" operator="equal">
      <formula>1.25</formula>
    </cfRule>
  </conditionalFormatting>
  <conditionalFormatting sqref="E25">
    <cfRule type="cellIs" dxfId="6" priority="14" stopIfTrue="1" operator="equal">
      <formula>1.25</formula>
    </cfRule>
  </conditionalFormatting>
  <conditionalFormatting sqref="D25">
    <cfRule type="cellIs" dxfId="5" priority="12" stopIfTrue="1" operator="lessThan">
      <formula>1.25</formula>
    </cfRule>
    <cfRule type="cellIs" dxfId="4" priority="13" stopIfTrue="1" operator="greaterThanOrEqual">
      <formula>1.25</formula>
    </cfRule>
  </conditionalFormatting>
  <conditionalFormatting sqref="D25">
    <cfRule type="cellIs" dxfId="3" priority="11" stopIfTrue="1" operator="equal">
      <formula>1.25</formula>
    </cfRule>
  </conditionalFormatting>
  <conditionalFormatting sqref="G25:K25">
    <cfRule type="cellIs" dxfId="2" priority="9" stopIfTrue="1" operator="lessThan">
      <formula>1.25</formula>
    </cfRule>
    <cfRule type="cellIs" dxfId="1" priority="10" stopIfTrue="1" operator="greaterThanOrEqual">
      <formula>1.25</formula>
    </cfRule>
  </conditionalFormatting>
  <conditionalFormatting sqref="G25:K25">
    <cfRule type="cellIs" dxfId="0" priority="8" stopIfTrue="1" operator="equal">
      <formula>1.25</formula>
    </cfRule>
  </conditionalFormatting>
  <conditionalFormatting sqref="D41">
    <cfRule type="iconSet" priority="7">
      <iconSet iconSet="3Arrows">
        <cfvo type="percent" val="0"/>
        <cfvo type="num" val="$C$41"/>
        <cfvo type="num" val="$C$41" gte="0"/>
      </iconSet>
    </cfRule>
  </conditionalFormatting>
  <conditionalFormatting sqref="E41:K41">
    <cfRule type="iconSet" priority="2">
      <iconSet iconSet="3Arrows">
        <cfvo type="percent" val="0"/>
        <cfvo type="num" val="$C$41"/>
        <cfvo type="num" val="$C$41" gte="0"/>
      </iconSet>
    </cfRule>
  </conditionalFormatting>
  <pageMargins left="0.7" right="0.7" top="0.75" bottom="0.75" header="0.3" footer="0.3"/>
  <pageSetup paperSize="9" orientation="landscape" horizontalDpi="300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6FD4D78D-173D-4530-AA9A-F82AED16F9A5}">
            <x14:iconSet iconSet="3Arrows" custom="1">
              <x14:cfvo type="percent">
                <xm:f>0</xm:f>
              </x14:cfvo>
              <x14:cfvo type="num">
                <xm:f>$C$39</xm:f>
              </x14:cfvo>
              <x14:cfvo type="num" gte="0">
                <xm:f>$C$39</xm:f>
              </x14:cfvo>
              <x14:cfIcon iconSet="3Arrows" iconId="2"/>
              <x14:cfIcon iconSet="3Arrows" iconId="1"/>
              <x14:cfIcon iconSet="3Arrows" iconId="0"/>
            </x14:iconSet>
          </x14:cfRule>
          <xm:sqref>D39</xm:sqref>
        </x14:conditionalFormatting>
        <x14:conditionalFormatting xmlns:xm="http://schemas.microsoft.com/office/excel/2006/main">
          <x14:cfRule type="iconSet" priority="1" id="{5ACE0FCC-3D7B-4168-BAAB-AE30F27CF526}">
            <x14:iconSet iconSet="3Arrows" custom="1">
              <x14:cfvo type="percent">
                <xm:f>0</xm:f>
              </x14:cfvo>
              <x14:cfvo type="num">
                <xm:f>$C$39</xm:f>
              </x14:cfvo>
              <x14:cfvo type="num" gte="0">
                <xm:f>$C$39</xm:f>
              </x14:cfvo>
              <x14:cfIcon iconSet="3Arrows" iconId="2"/>
              <x14:cfIcon iconSet="3Arrows" iconId="1"/>
              <x14:cfIcon iconSet="3Arrows" iconId="0"/>
            </x14:iconSet>
          </x14:cfRule>
          <xm:sqref>E39:K39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Toetuse arvutuskäik 1</vt:lpstr>
      <vt:lpstr>Toetuse arvutuskäik 2</vt:lpstr>
      <vt:lpstr>MA aruanne - detailne</vt:lpstr>
      <vt:lpstr>MA aruanne - koond</vt:lpstr>
      <vt:lpstr>'MA aruanne - detailne'!Print_Area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Maarika Kõrm</dc:creator>
  <cp:lastModifiedBy>Kati Raudsaar</cp:lastModifiedBy>
  <cp:lastPrinted>2015-11-25T14:47:52Z</cp:lastPrinted>
  <dcterms:created xsi:type="dcterms:W3CDTF">2010-10-23T14:23:39Z</dcterms:created>
  <dcterms:modified xsi:type="dcterms:W3CDTF">2022-05-06T12:18:19Z</dcterms:modified>
</cp:coreProperties>
</file>